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5" yWindow="611" windowWidth="15324" windowHeight="4306" activeTab="7"/>
  </bookViews>
  <sheets>
    <sheet name="Cover" sheetId="1" r:id="rId1"/>
    <sheet name="PL" sheetId="2" r:id="rId2"/>
    <sheet name="BS" sheetId="3" r:id="rId3"/>
    <sheet name="BS-1" sheetId="4" state="hidden" r:id="rId4"/>
    <sheet name="Equity" sheetId="5" r:id="rId5"/>
    <sheet name="Cash Flow" sheetId="6" r:id="rId6"/>
    <sheet name="Notes-A" sheetId="7" r:id="rId7"/>
    <sheet name="Notes-B" sheetId="8" r:id="rId8"/>
  </sheets>
  <definedNames>
    <definedName name="_xlnm.Print_Area" localSheetId="2">'BS'!$A$1:$G$59</definedName>
    <definedName name="_xlnm.Print_Area" localSheetId="5">'Cash Flow'!$A$1:$I$65</definedName>
    <definedName name="_xlnm.Print_Area" localSheetId="4">'Equity'!$A$1:$J$73</definedName>
    <definedName name="_xlnm.Print_Area" localSheetId="6">'Notes-A'!$A$1:$F$231</definedName>
    <definedName name="_xlnm.Print_Area" localSheetId="7">'Notes-B'!$A$1:$H$322</definedName>
    <definedName name="_xlnm.Print_Area" localSheetId="1">'PL'!$A$1:$H$60</definedName>
  </definedNames>
  <calcPr fullCalcOnLoad="1"/>
</workbook>
</file>

<file path=xl/comments7.xml><?xml version="1.0" encoding="utf-8"?>
<comments xmlns="http://schemas.openxmlformats.org/spreadsheetml/2006/main">
  <authors>
    <author>junechun</author>
    <author>Kementerian Pendidikan</author>
  </authors>
  <commentList>
    <comment ref="F191" authorId="0">
      <text>
        <r>
          <rPr>
            <sz val="9"/>
            <rFont val="Tahoma"/>
            <family val="2"/>
          </rPr>
          <t>Infocon:USD300,000-USD90000@3.675</t>
        </r>
        <r>
          <rPr>
            <sz val="10"/>
            <rFont val="Tahoma"/>
            <family val="0"/>
          </rPr>
          <t xml:space="preserve">
</t>
        </r>
      </text>
    </comment>
    <comment ref="F194" authorId="1">
      <text>
        <r>
          <rPr>
            <sz val="8"/>
            <rFont val="Tahoma"/>
            <family val="0"/>
          </rPr>
          <t xml:space="preserve">Planet: USD221,548 - USD95775 @ 3.675
</t>
        </r>
      </text>
    </comment>
    <comment ref="F180" authorId="0">
      <text>
        <r>
          <rPr>
            <sz val="10"/>
            <rFont val="Tahoma"/>
            <family val="0"/>
          </rPr>
          <t xml:space="preserve">MMBCL- HSBC Bank Facility : USD250,000 @ 3.675
</t>
        </r>
      </text>
    </comment>
  </commentList>
</comments>
</file>

<file path=xl/sharedStrings.xml><?xml version="1.0" encoding="utf-8"?>
<sst xmlns="http://schemas.openxmlformats.org/spreadsheetml/2006/main" count="439" uniqueCount="297">
  <si>
    <t>METRONIC GLOBAL BERHAD (632068-V)</t>
  </si>
  <si>
    <t>(Incorporated in Malaysia)</t>
  </si>
  <si>
    <t>(The figures have not been audited)</t>
  </si>
  <si>
    <t>Revenue</t>
  </si>
  <si>
    <t>Cost of sales</t>
  </si>
  <si>
    <t>Gross profit</t>
  </si>
  <si>
    <t>Other operating income</t>
  </si>
  <si>
    <t>Interest income</t>
  </si>
  <si>
    <t>Taxation</t>
  </si>
  <si>
    <t>31.03.2004</t>
  </si>
  <si>
    <t>Operating expenses</t>
  </si>
  <si>
    <t>Earnings per share (sen)</t>
  </si>
  <si>
    <t>CONDENSED CONSOLIDATED BALANCE SHEET</t>
  </si>
  <si>
    <t>Property, plant and equipment</t>
  </si>
  <si>
    <t>CURRENT ASSETS</t>
  </si>
  <si>
    <t>Inventories</t>
  </si>
  <si>
    <t>Trade receivables</t>
  </si>
  <si>
    <t>Other receivables</t>
  </si>
  <si>
    <t>Cash &amp; bank balances</t>
  </si>
  <si>
    <t>CURRENT LIABILITIES</t>
  </si>
  <si>
    <t xml:space="preserve">Trade payables </t>
  </si>
  <si>
    <t>Other payables</t>
  </si>
  <si>
    <t xml:space="preserve">Bank borrowings </t>
  </si>
  <si>
    <t>Provision for taxation</t>
  </si>
  <si>
    <t>Share capital</t>
  </si>
  <si>
    <t>CONDENSED CONSOLIDATED STATEMENT OF CHANGES IN EQUITY</t>
  </si>
  <si>
    <t>Share</t>
  </si>
  <si>
    <t>Total</t>
  </si>
  <si>
    <t>RM</t>
  </si>
  <si>
    <t>CONDENSED CONSOLIDATED CASH FLOW STATEMENT</t>
  </si>
  <si>
    <t>Basis of preparation</t>
  </si>
  <si>
    <t>Changes in the composition of the Group</t>
  </si>
  <si>
    <t>Seasonality or cyclicality of interim operations</t>
  </si>
  <si>
    <t>Unusual items affecting assets, liabilities, equity, net income or cash flows</t>
  </si>
  <si>
    <t>Material changes in estimates</t>
  </si>
  <si>
    <t>Dividends</t>
  </si>
  <si>
    <t>Segmental information</t>
  </si>
  <si>
    <t>Changes in contingent liabilities and contingent assets</t>
  </si>
  <si>
    <t>Debt and equity securities</t>
  </si>
  <si>
    <t>Current year prospects</t>
  </si>
  <si>
    <t>Off Balance Sheet financial instruments</t>
  </si>
  <si>
    <t>Changes in material litigation</t>
  </si>
  <si>
    <t>Earnings per share</t>
  </si>
  <si>
    <t>Performance Review</t>
  </si>
  <si>
    <t>Profit forecast or profit guarantee</t>
  </si>
  <si>
    <t>Net profit (RM)</t>
  </si>
  <si>
    <t>- Diluted</t>
  </si>
  <si>
    <t>- Basic</t>
  </si>
  <si>
    <t>Cash flows from operating activities</t>
  </si>
  <si>
    <t>Cash flows from investing activities</t>
  </si>
  <si>
    <t>Cash flows from financing activities</t>
  </si>
  <si>
    <t>Net change in cash and cash equivalents</t>
  </si>
  <si>
    <t>Cash and cash equivalents at beginning of the period</t>
  </si>
  <si>
    <t>Weighted average number of ordinary shares in issue</t>
  </si>
  <si>
    <t>Finance costs</t>
  </si>
  <si>
    <t>Cash and bank balances</t>
  </si>
  <si>
    <t>Material changes in profit before taxation for the current quarter as compared with the preceding</t>
  </si>
  <si>
    <t>quarter</t>
  </si>
  <si>
    <t>Valuations of property, plant &amp; equipment</t>
  </si>
  <si>
    <t>Significant related party transactions</t>
  </si>
  <si>
    <t>Deferred tax assets</t>
  </si>
  <si>
    <t>3 months ended</t>
  </si>
  <si>
    <t>Note</t>
  </si>
  <si>
    <t>Basic</t>
  </si>
  <si>
    <t xml:space="preserve">Diluted </t>
  </si>
  <si>
    <t xml:space="preserve">As at </t>
  </si>
  <si>
    <t>As at</t>
  </si>
  <si>
    <t>Group</t>
  </si>
  <si>
    <t>*Cash and cash equivalents at end of the period comprise the following:-</t>
  </si>
  <si>
    <t>2.</t>
  </si>
  <si>
    <t>1.</t>
  </si>
  <si>
    <t>3.</t>
  </si>
  <si>
    <t>4.</t>
  </si>
  <si>
    <t>5.</t>
  </si>
  <si>
    <t>6.</t>
  </si>
  <si>
    <t>7.</t>
  </si>
  <si>
    <t>8.</t>
  </si>
  <si>
    <t>9.</t>
  </si>
  <si>
    <t>10.</t>
  </si>
  <si>
    <t>11.</t>
  </si>
  <si>
    <t>12.</t>
  </si>
  <si>
    <t>13.</t>
  </si>
  <si>
    <t>Approved and contracted for</t>
  </si>
  <si>
    <t>Capital commitments</t>
  </si>
  <si>
    <t>16.</t>
  </si>
  <si>
    <t>17.</t>
  </si>
  <si>
    <t>18.</t>
  </si>
  <si>
    <t>19.</t>
  </si>
  <si>
    <t>20.</t>
  </si>
  <si>
    <t>21.</t>
  </si>
  <si>
    <t>22.</t>
  </si>
  <si>
    <t>23.</t>
  </si>
  <si>
    <t>24.</t>
  </si>
  <si>
    <t>25.</t>
  </si>
  <si>
    <t>26.</t>
  </si>
  <si>
    <t>27.</t>
  </si>
  <si>
    <t>28.</t>
  </si>
  <si>
    <t xml:space="preserve">Marketable securities </t>
  </si>
  <si>
    <t>Sale of unquoted investments and properties</t>
  </si>
  <si>
    <t>Borrowings and debt securities</t>
  </si>
  <si>
    <t>Short term</t>
  </si>
  <si>
    <t>Long term</t>
  </si>
  <si>
    <t xml:space="preserve">Earnings per share (sen) </t>
  </si>
  <si>
    <t>METRONIC GLOBAL BERHAD</t>
  </si>
  <si>
    <t>(Company No.:  632068-V)</t>
  </si>
  <si>
    <t>(Incorporated in Malaysia under the Companies Act, 1965)</t>
  </si>
  <si>
    <t>Capital</t>
  </si>
  <si>
    <t>INTERIM FINANCIAL STATEMENTS</t>
  </si>
  <si>
    <t>Rental receivable from MCSB</t>
  </si>
  <si>
    <t xml:space="preserve">Rental receivable from Meditechnique </t>
  </si>
  <si>
    <t>Premium</t>
  </si>
  <si>
    <t>31.3.2004</t>
  </si>
  <si>
    <t>`</t>
  </si>
  <si>
    <t>31.03.2003</t>
  </si>
  <si>
    <t xml:space="preserve">Accounting fee receivable from Metronic Corporation Sdn Bhd </t>
  </si>
  <si>
    <t>("MCSB"),  a substantial shareholder of the Company</t>
  </si>
  <si>
    <t xml:space="preserve">Accounting fee receivable from Meditechnique Sdn Bhd </t>
  </si>
  <si>
    <t>("Meditechnique"), a company in which a director has interest</t>
  </si>
  <si>
    <t>Purchases from ITG Worldwide (M) Sdn Bhd, a company in which</t>
  </si>
  <si>
    <t>a director has interest</t>
  </si>
  <si>
    <t>Corporate proposals</t>
  </si>
  <si>
    <t>(a) Status of corporate proposals</t>
  </si>
  <si>
    <t xml:space="preserve">Proposed </t>
  </si>
  <si>
    <t>Utilisation</t>
  </si>
  <si>
    <t>Repayment of bank borrowings</t>
  </si>
  <si>
    <t>Capital expenditure for office expansion</t>
  </si>
  <si>
    <t>R&amp;D expenditure</t>
  </si>
  <si>
    <t>Working capital</t>
  </si>
  <si>
    <t>Estimated listing expenses</t>
  </si>
  <si>
    <t>FOR THE QUARTER ENDED</t>
  </si>
  <si>
    <t>Deferred tax expense</t>
  </si>
  <si>
    <t xml:space="preserve">Contract  and maintenance revenue receivable from MH Projects </t>
  </si>
  <si>
    <t>Authorisation for issue</t>
  </si>
  <si>
    <t>Cumulative quarter</t>
  </si>
  <si>
    <t>30.6.2004</t>
  </si>
  <si>
    <t xml:space="preserve">Sdn Bhd ("MHP"), a common director related company </t>
  </si>
  <si>
    <t>Share premium</t>
  </si>
  <si>
    <t>Qualification of audit report of the preceding annual financial statements</t>
  </si>
  <si>
    <t>As at 1 January 2005</t>
  </si>
  <si>
    <t>Material subsequent events</t>
  </si>
  <si>
    <t>Short term deposits</t>
  </si>
  <si>
    <t>Net profit for the period</t>
  </si>
  <si>
    <t>Other investments</t>
  </si>
  <si>
    <t>Bank overdrafts (included within short term borrowings)</t>
  </si>
  <si>
    <t>- Investment in unquoted shares, outside Malaysia</t>
  </si>
  <si>
    <t>15.</t>
  </si>
  <si>
    <t xml:space="preserve">Individual quarter </t>
  </si>
  <si>
    <t>(Audited)</t>
  </si>
  <si>
    <t xml:space="preserve">Retained profits </t>
  </si>
  <si>
    <t>At cost</t>
  </si>
  <si>
    <t>At carrying value</t>
  </si>
  <si>
    <t>At market value</t>
  </si>
  <si>
    <t>related company</t>
  </si>
  <si>
    <t>Shareholders' equity</t>
  </si>
  <si>
    <t>Income tax expense:</t>
  </si>
  <si>
    <t>Malaysian income tax</t>
  </si>
  <si>
    <t>Overprovision of Malaysian income tax in prior year</t>
  </si>
  <si>
    <t>(a)</t>
  </si>
  <si>
    <t>(b)</t>
  </si>
  <si>
    <t>- Research and development expenditure</t>
  </si>
  <si>
    <t>31.12.2005</t>
  </si>
  <si>
    <t>Reserve</t>
  </si>
  <si>
    <t>Currency translation differences</t>
  </si>
  <si>
    <t>Deposits at call</t>
  </si>
  <si>
    <t>Development costs</t>
  </si>
  <si>
    <t xml:space="preserve">Subcontractor fee payable to Ledtronic Sdn Bhd, a common director </t>
  </si>
  <si>
    <t>31.03.2006</t>
  </si>
  <si>
    <t>Profit before tax</t>
  </si>
  <si>
    <t>AS AT 31 MARCH 2006</t>
  </si>
  <si>
    <t>NON CURRENT ASSETS</t>
  </si>
  <si>
    <t>Investment properties</t>
  </si>
  <si>
    <t>ASSETS</t>
  </si>
  <si>
    <t>EQUITY AND LIABILITIES</t>
  </si>
  <si>
    <t>TOTAL EQUITY AND LIABILITIES</t>
  </si>
  <si>
    <t>TOTAL ASSETS</t>
  </si>
  <si>
    <t>TOTAL LIABILITIES</t>
  </si>
  <si>
    <t>Changes in accounting policies</t>
  </si>
  <si>
    <t>Changes in accounting policies (cont'd)</t>
  </si>
  <si>
    <t>Comparatives</t>
  </si>
  <si>
    <t xml:space="preserve">Dividends </t>
  </si>
  <si>
    <t>14.</t>
  </si>
  <si>
    <t>29.</t>
  </si>
  <si>
    <t>30.</t>
  </si>
  <si>
    <t>NET CURRENT ASSETS</t>
  </si>
  <si>
    <t>FINANCED BY:</t>
  </si>
  <si>
    <t>a common director related company</t>
  </si>
  <si>
    <t>Subcontractor fee payable to Integrated Commerce (M) Sdn Bhd,</t>
  </si>
  <si>
    <t>As at 1 January 2006</t>
  </si>
  <si>
    <t>FRS 3</t>
  </si>
  <si>
    <t xml:space="preserve">FRS 101  </t>
  </si>
  <si>
    <t>Presentation of Financial Statements</t>
  </si>
  <si>
    <t>FRS 102</t>
  </si>
  <si>
    <t>FRS 108</t>
  </si>
  <si>
    <t>FRS 110</t>
  </si>
  <si>
    <t>FRS 116</t>
  </si>
  <si>
    <t>FRS 121</t>
  </si>
  <si>
    <t>FRS 127</t>
  </si>
  <si>
    <t>FRS 132</t>
  </si>
  <si>
    <t>FRS 133</t>
  </si>
  <si>
    <t>FRS 136</t>
  </si>
  <si>
    <t>FRS 138</t>
  </si>
  <si>
    <t>FRS 140</t>
  </si>
  <si>
    <t>Events after the Balance Sheet Date</t>
  </si>
  <si>
    <t>Property, Plant and Equipment</t>
  </si>
  <si>
    <t>The Effects of Changes in Foreign Exchange Rates</t>
  </si>
  <si>
    <t>Financial Instruments: Disclosure and Presentation</t>
  </si>
  <si>
    <t>Intangible Assets</t>
  </si>
  <si>
    <t>Investment Properties</t>
  </si>
  <si>
    <t>Exchange</t>
  </si>
  <si>
    <t>Exchange reserve</t>
  </si>
  <si>
    <t>(c)</t>
  </si>
  <si>
    <t>Intangeible Asset</t>
  </si>
  <si>
    <t>Intangible assets</t>
  </si>
  <si>
    <t xml:space="preserve">The following amounts as at 31 December 2005 have been reclassified as follows: </t>
  </si>
  <si>
    <t xml:space="preserve"> Previously</t>
  </si>
  <si>
    <t xml:space="preserve"> stated  </t>
  </si>
  <si>
    <t>Reclassification</t>
  </si>
  <si>
    <t>Corporate proposals (cont'd)</t>
  </si>
  <si>
    <t>(a) Status of corporate proposals (cont'd)</t>
  </si>
  <si>
    <t>Accounting Policies, Changes in Estimates and Errors</t>
  </si>
  <si>
    <t>Consolidated and Separate Financial Statements</t>
  </si>
  <si>
    <t>Impairment of Assets</t>
  </si>
  <si>
    <t>(ii) Acquisition of an associate company</t>
  </si>
  <si>
    <t>CONDENSED CONSOLIDATED INCOME STATEMENTS</t>
  </si>
  <si>
    <t>Intangible asset</t>
  </si>
  <si>
    <t>Cash and cash equivalents at end of the period</t>
  </si>
  <si>
    <t>Earnings Per Share</t>
  </si>
  <si>
    <t>Business Combinations</t>
  </si>
  <si>
    <t>Restated</t>
  </si>
  <si>
    <t>Purpose of proceeds</t>
  </si>
  <si>
    <t>(b) Status of utilisation of proceeds</t>
  </si>
  <si>
    <t>FRS 5</t>
  </si>
  <si>
    <t>Non-Current Assets Held for Sale and Discontinued Operations</t>
  </si>
  <si>
    <t>(a) FRS 5: Non-Current Assets Held for Sale and Discontinued Operations</t>
  </si>
  <si>
    <t>(b) FRS 101: Presentation of financial statements</t>
  </si>
  <si>
    <t>(c) FRS 138: Intangible assets</t>
  </si>
  <si>
    <t>(d) FRS 140: Investment property</t>
  </si>
  <si>
    <t xml:space="preserve"> </t>
  </si>
  <si>
    <t>1.1.2006</t>
  </si>
  <si>
    <t>Decrease in retained earnings</t>
  </si>
  <si>
    <t>(restated)</t>
  </si>
  <si>
    <t>Effect of adopting FRS 140</t>
  </si>
  <si>
    <t>Minority interest</t>
  </si>
  <si>
    <t>TOTAL EQUITY</t>
  </si>
  <si>
    <t>30 JUNE 2006</t>
  </si>
  <si>
    <t>30.06.2006</t>
  </si>
  <si>
    <t>30.06.2005</t>
  </si>
  <si>
    <t>AS AT 30 JUNE 2006</t>
  </si>
  <si>
    <t>As at 30 June 2006</t>
  </si>
  <si>
    <t>6 months ended</t>
  </si>
  <si>
    <t>Significant related party transactions of the Group for the quarter ended 30 June 2006 are as follows:</t>
  </si>
  <si>
    <t>(a) Investments in quoted securities as at 30 June 2006 are as follows:</t>
  </si>
  <si>
    <t>Equity holders of the parent</t>
  </si>
  <si>
    <t>Attributable to:</t>
  </si>
  <si>
    <t>%</t>
  </si>
  <si>
    <t>Fully Utilised</t>
  </si>
  <si>
    <t>Renminbi</t>
  </si>
  <si>
    <t>credit facilities granted to an oversea subsidiary</t>
  </si>
  <si>
    <t>(v)</t>
  </si>
  <si>
    <t>FOR THE SECOND QUARTER ENDED 30 JUNE 2006</t>
  </si>
  <si>
    <t>(i) Joint Venture with iCare Health Services Pte Ltd</t>
  </si>
  <si>
    <t>(ii) Incorporation of a foreign subsidiary in Australia</t>
  </si>
  <si>
    <t xml:space="preserve">Corporate guarantee issued to a foreign financial institution in respect of </t>
  </si>
  <si>
    <t>(iii) Cooperation agreement with FEELingK Co., Ltd</t>
  </si>
  <si>
    <t>(iv) Deed of partnership in the Emirate of Dubai</t>
  </si>
  <si>
    <t>-</t>
  </si>
  <si>
    <t>Expected to be utilised within 3 years from the date of listing on 24 May 2004</t>
  </si>
  <si>
    <t>NON CURRENT LIABILITIES</t>
  </si>
  <si>
    <t>Hire purchase creditor</t>
  </si>
  <si>
    <t>Cash and cash equivalents at the balance sheet date comprise the following:</t>
  </si>
  <si>
    <t>Bank overdraft (Note 25)</t>
  </si>
  <si>
    <t>Bank overdraft</t>
  </si>
  <si>
    <t>Bankers' acceptances and trust receipts</t>
  </si>
  <si>
    <t xml:space="preserve">Revolving credit </t>
  </si>
  <si>
    <t>Borrowings denominated in foreign currency:</t>
  </si>
  <si>
    <t>RMB</t>
  </si>
  <si>
    <t>RM equivalent</t>
  </si>
  <si>
    <t>Administration expenses</t>
  </si>
  <si>
    <t>Equity attributable to equity holders of the parent</t>
  </si>
  <si>
    <t>Final dividend payable</t>
  </si>
  <si>
    <t>As at 30 June 2005</t>
  </si>
  <si>
    <t>Profits</t>
  </si>
  <si>
    <t xml:space="preserve">Retained </t>
  </si>
  <si>
    <t>Dividend payable</t>
  </si>
  <si>
    <t>.</t>
  </si>
  <si>
    <t>Contingent liability</t>
  </si>
  <si>
    <t>USD</t>
  </si>
  <si>
    <t xml:space="preserve">Attributable to Equity Holders of the Parent </t>
  </si>
  <si>
    <t>Minority</t>
  </si>
  <si>
    <t>Interest</t>
  </si>
  <si>
    <t xml:space="preserve">Total </t>
  </si>
  <si>
    <t>Equity</t>
  </si>
  <si>
    <t>Explanation</t>
  </si>
  <si>
    <t>Actual</t>
  </si>
  <si>
    <t xml:space="preserve">Acquisition and subscription of shares in </t>
  </si>
  <si>
    <t>subsidiary by minority shareholder</t>
  </si>
  <si>
    <t>Balance</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</si>
</sst>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RM&quot;#,##0;\-&quot;RM&quot;#,##0"/>
    <numFmt numFmtId="165" formatCode="&quot;RM&quot;#,##0;[Red]\-&quot;RM&quot;#,##0"/>
    <numFmt numFmtId="166" formatCode="&quot;RM&quot;#,##0.00;\-&quot;RM&quot;#,##0.00"/>
    <numFmt numFmtId="167" formatCode="&quot;RM&quot;#,##0.00;[Red]\-&quot;RM&quot;#,##0.00"/>
    <numFmt numFmtId="168" formatCode="_-&quot;RM&quot;* #,##0_-;\-&quot;RM&quot;* #,##0_-;_-&quot;RM&quot;* &quot;-&quot;_-;_-@_-"/>
    <numFmt numFmtId="169" formatCode="_-&quot;RM&quot;* #,##0.00_-;\-&quot;RM&quot;* #,##0.00_-;_-&quot;RM&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RM&quot;#,##0_);\(&quot;RM&quot;#,##0\)"/>
    <numFmt numFmtId="179" formatCode="&quot;RM&quot;#,##0_);[Red]\(&quot;RM&quot;#,##0\)"/>
    <numFmt numFmtId="180" formatCode="&quot;RM&quot;#,##0.00_);\(&quot;RM&quot;#,##0.00\)"/>
    <numFmt numFmtId="181" formatCode="&quot;RM&quot;#,##0.00_);[Red]\(&quot;RM&quot;#,##0.00\)"/>
    <numFmt numFmtId="182" formatCode="_(&quot;RM&quot;* #,##0_);_(&quot;RM&quot;* \(#,##0\);_(&quot;RM&quot;* &quot;-&quot;_);_(@_)"/>
    <numFmt numFmtId="183" formatCode="_(&quot;RM&quot;* #,##0.00_);_(&quot;RM&quot;* \(#,##0.00\);_(&quot;RM&quot;* &quot;-&quot;??_);_(@_)"/>
    <numFmt numFmtId="184" formatCode="_(* #,##0.0_);_(* \(#,##0.0\);_(* &quot;-&quot;??_);_(@_)"/>
    <numFmt numFmtId="185" formatCode="_(* #,##0_);_(* \(#,##0\);_(* &quot;-&quot;??_);_(@_)"/>
    <numFmt numFmtId="186" formatCode="d/mmm/yy"/>
    <numFmt numFmtId="187" formatCode="_-* #,##0_-;\-* #,##0_-;_-* &quot;-&quot;??_-;_-@_-"/>
    <numFmt numFmtId="188" formatCode="0_);\(0\)"/>
    <numFmt numFmtId="189" formatCode="#,##0.0"/>
    <numFmt numFmtId="190" formatCode="&quot;Yes&quot;;&quot;Yes&quot;;&quot;No&quot;"/>
    <numFmt numFmtId="191" formatCode="&quot;True&quot;;&quot;True&quot;;&quot;False&quot;"/>
    <numFmt numFmtId="192" formatCode="&quot;On&quot;;&quot;On&quot;;&quot;Off&quot;"/>
    <numFmt numFmtId="193" formatCode="_(* #,##0.000_);_(* \(#,##0.000\);_(* &quot;-&quot;??_);_(@_)"/>
    <numFmt numFmtId="194" formatCode="_(* #,##0.0000_);_(* \(#,##0.0000\);_(* &quot;-&quot;??_);_(@_)"/>
    <numFmt numFmtId="195" formatCode="_(* #,##0.00000_);_(* \(#,##0.00000\);_(* &quot;-&quot;??_);_(@_)"/>
    <numFmt numFmtId="196" formatCode="_(* #,##0.000000_);_(* \(#,##0.000000\);_(* &quot;-&quot;??_);_(@_)"/>
    <numFmt numFmtId="197" formatCode="_(* #,##0.0000000_);_(* \(#,##0.0000000\);_(* &quot;-&quot;??_);_(@_)"/>
    <numFmt numFmtId="198" formatCode="_(* #,##0.00000000_);_(* \(#,##0.00000000\);_(* &quot;-&quot;??_);_(@_)"/>
    <numFmt numFmtId="199" formatCode="0.0"/>
    <numFmt numFmtId="200" formatCode="0.0%"/>
    <numFmt numFmtId="201" formatCode="00000"/>
  </numFmts>
  <fonts count="20">
    <font>
      <sz val="10"/>
      <name val="Arial"/>
      <family val="0"/>
    </font>
    <font>
      <b/>
      <sz val="10"/>
      <name val="Arial"/>
      <family val="2"/>
    </font>
    <font>
      <sz val="11"/>
      <name val="MS Sans Serif"/>
      <family val="0"/>
    </font>
    <font>
      <sz val="10"/>
      <color indexed="10"/>
      <name val="Arial"/>
      <family val="2"/>
    </font>
    <font>
      <b/>
      <sz val="10"/>
      <color indexed="10"/>
      <name val="Arial"/>
      <family val="2"/>
    </font>
    <font>
      <sz val="16"/>
      <name val="Arial"/>
      <family val="2"/>
    </font>
    <font>
      <sz val="14"/>
      <name val="Arial"/>
      <family val="2"/>
    </font>
    <font>
      <b/>
      <sz val="14"/>
      <name val="Arial"/>
      <family val="2"/>
    </font>
    <font>
      <sz val="12"/>
      <name val="Arial"/>
      <family val="2"/>
    </font>
    <font>
      <b/>
      <sz val="18"/>
      <name val="Arial"/>
      <family val="2"/>
    </font>
    <font>
      <u val="single"/>
      <sz val="10"/>
      <color indexed="12"/>
      <name val="Arial"/>
      <family val="0"/>
    </font>
    <font>
      <u val="single"/>
      <sz val="10"/>
      <color indexed="36"/>
      <name val="Arial"/>
      <family val="0"/>
    </font>
    <font>
      <sz val="10"/>
      <color indexed="13"/>
      <name val="Arial"/>
      <family val="2"/>
    </font>
    <font>
      <b/>
      <sz val="10"/>
      <color indexed="53"/>
      <name val="Arial"/>
      <family val="2"/>
    </font>
    <font>
      <sz val="10"/>
      <color indexed="53"/>
      <name val="Arial"/>
      <family val="2"/>
    </font>
    <font>
      <sz val="8"/>
      <name val="Tahoma"/>
      <family val="0"/>
    </font>
    <font>
      <sz val="10"/>
      <name val="Tahoma"/>
      <family val="0"/>
    </font>
    <font>
      <sz val="9"/>
      <name val="Tahoma"/>
      <family val="2"/>
    </font>
    <font>
      <sz val="8"/>
      <name val="Arial"/>
      <family val="0"/>
    </font>
    <font>
      <b/>
      <sz val="8"/>
      <name val="Arial"/>
      <family val="2"/>
    </font>
  </fonts>
  <fills count="2">
    <fill>
      <patternFill/>
    </fill>
    <fill>
      <patternFill patternType="gray125"/>
    </fill>
  </fills>
  <borders count="8">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style="thin"/>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2" fillId="0" borderId="0">
      <alignment/>
      <protection/>
    </xf>
    <xf numFmtId="9" fontId="0" fillId="0" borderId="0" applyFont="0" applyFill="0" applyBorder="0" applyAlignment="0" applyProtection="0"/>
  </cellStyleXfs>
  <cellXfs count="148">
    <xf numFmtId="0" fontId="0" fillId="0" borderId="0" xfId="0" applyAlignment="1">
      <alignment/>
    </xf>
    <xf numFmtId="0" fontId="1" fillId="0" borderId="0" xfId="0" applyFont="1" applyAlignment="1">
      <alignment/>
    </xf>
    <xf numFmtId="0" fontId="0" fillId="0" borderId="0" xfId="0" applyFont="1" applyAlignment="1">
      <alignment/>
    </xf>
    <xf numFmtId="185" fontId="0" fillId="0" borderId="0" xfId="15" applyNumberFormat="1" applyFont="1" applyAlignment="1">
      <alignment/>
    </xf>
    <xf numFmtId="185" fontId="1" fillId="0" borderId="0" xfId="15" applyNumberFormat="1" applyFont="1" applyAlignment="1">
      <alignment/>
    </xf>
    <xf numFmtId="185" fontId="0" fillId="0" borderId="0" xfId="15" applyNumberFormat="1" applyFont="1" applyAlignment="1">
      <alignment horizontal="center"/>
    </xf>
    <xf numFmtId="185" fontId="0" fillId="0" borderId="1" xfId="15" applyNumberFormat="1" applyFont="1" applyBorder="1" applyAlignment="1">
      <alignment/>
    </xf>
    <xf numFmtId="185" fontId="0" fillId="0" borderId="2" xfId="15" applyNumberFormat="1" applyFont="1" applyBorder="1" applyAlignment="1">
      <alignment/>
    </xf>
    <xf numFmtId="185" fontId="0" fillId="0" borderId="0" xfId="15" applyNumberFormat="1" applyFont="1" applyAlignment="1">
      <alignment horizontal="right"/>
    </xf>
    <xf numFmtId="185" fontId="0" fillId="0" borderId="3" xfId="15" applyNumberFormat="1" applyFont="1" applyBorder="1" applyAlignment="1">
      <alignment/>
    </xf>
    <xf numFmtId="185" fontId="0" fillId="0" borderId="4" xfId="15" applyNumberFormat="1" applyFont="1" applyBorder="1" applyAlignment="1">
      <alignment/>
    </xf>
    <xf numFmtId="185" fontId="0" fillId="0" borderId="0" xfId="15" applyNumberFormat="1" applyFont="1" applyBorder="1" applyAlignment="1">
      <alignment/>
    </xf>
    <xf numFmtId="185" fontId="0" fillId="0" borderId="0" xfId="15" applyNumberFormat="1" applyAlignment="1">
      <alignment/>
    </xf>
    <xf numFmtId="0" fontId="0" fillId="0" borderId="0" xfId="0" applyAlignment="1">
      <alignment horizontal="center"/>
    </xf>
    <xf numFmtId="185" fontId="0" fillId="0" borderId="0" xfId="0" applyNumberFormat="1" applyAlignment="1">
      <alignment/>
    </xf>
    <xf numFmtId="185" fontId="0" fillId="0" borderId="4" xfId="15" applyNumberFormat="1" applyBorder="1" applyAlignment="1">
      <alignment/>
    </xf>
    <xf numFmtId="0" fontId="0" fillId="0" borderId="0" xfId="0" applyFont="1" applyFill="1" applyAlignment="1">
      <alignment/>
    </xf>
    <xf numFmtId="0" fontId="0" fillId="0" borderId="0" xfId="0" applyFont="1" applyAlignment="1">
      <alignment/>
    </xf>
    <xf numFmtId="0" fontId="1" fillId="0" borderId="0" xfId="0" applyFont="1" applyFill="1" applyAlignment="1">
      <alignment/>
    </xf>
    <xf numFmtId="0" fontId="0" fillId="0" borderId="0" xfId="0" applyFont="1" applyFill="1" applyAlignment="1">
      <alignment horizontal="left"/>
    </xf>
    <xf numFmtId="0" fontId="0" fillId="0" borderId="0" xfId="21" applyFont="1" applyAlignment="1">
      <alignment horizontal="center"/>
      <protection/>
    </xf>
    <xf numFmtId="0" fontId="1" fillId="0" borderId="0" xfId="0" applyFont="1" applyAlignment="1">
      <alignment horizontal="left"/>
    </xf>
    <xf numFmtId="15" fontId="1" fillId="0" borderId="0" xfId="0" applyNumberFormat="1" applyFont="1" applyFill="1" applyAlignment="1">
      <alignment/>
    </xf>
    <xf numFmtId="0" fontId="1" fillId="0" borderId="0" xfId="0" applyFont="1" applyBorder="1" applyAlignment="1">
      <alignment/>
    </xf>
    <xf numFmtId="0" fontId="0" fillId="0" borderId="0" xfId="0" applyFont="1" applyBorder="1" applyAlignment="1">
      <alignment/>
    </xf>
    <xf numFmtId="0" fontId="3" fillId="0" borderId="0" xfId="0" applyFont="1" applyAlignment="1">
      <alignment/>
    </xf>
    <xf numFmtId="0" fontId="0" fillId="0" borderId="0" xfId="0" applyFont="1" applyAlignment="1">
      <alignment horizontal="left"/>
    </xf>
    <xf numFmtId="0" fontId="1" fillId="0" borderId="0" xfId="21" applyFont="1" applyAlignment="1">
      <alignment horizontal="left"/>
      <protection/>
    </xf>
    <xf numFmtId="0" fontId="1" fillId="0" borderId="0" xfId="0" applyFont="1" applyBorder="1" applyAlignment="1">
      <alignment horizontal="left"/>
    </xf>
    <xf numFmtId="0" fontId="0" fillId="0" borderId="0" xfId="0" applyFont="1" applyFill="1" applyBorder="1" applyAlignment="1">
      <alignment/>
    </xf>
    <xf numFmtId="0" fontId="3" fillId="0" borderId="0" xfId="0" applyFont="1" applyBorder="1" applyAlignment="1">
      <alignment horizontal="center"/>
    </xf>
    <xf numFmtId="0" fontId="3" fillId="0" borderId="0" xfId="0" applyFont="1" applyAlignment="1">
      <alignment horizontal="center"/>
    </xf>
    <xf numFmtId="0" fontId="0" fillId="0" borderId="0" xfId="0" applyFont="1" applyBorder="1" applyAlignment="1">
      <alignment horizontal="left"/>
    </xf>
    <xf numFmtId="0" fontId="3" fillId="0" borderId="0" xfId="0" applyFont="1" applyBorder="1" applyAlignment="1">
      <alignment horizontal="left"/>
    </xf>
    <xf numFmtId="0" fontId="3" fillId="0" borderId="0" xfId="0" applyFont="1" applyAlignment="1">
      <alignment horizontal="left"/>
    </xf>
    <xf numFmtId="0" fontId="0" fillId="0" borderId="0" xfId="0" applyFont="1" applyAlignment="1">
      <alignment horizontal="center"/>
    </xf>
    <xf numFmtId="0" fontId="1" fillId="0" borderId="0" xfId="0" applyFont="1" applyAlignment="1">
      <alignment/>
    </xf>
    <xf numFmtId="185" fontId="0" fillId="0" borderId="0" xfId="15" applyNumberFormat="1" applyFont="1" applyAlignment="1">
      <alignment horizontal="left"/>
    </xf>
    <xf numFmtId="185" fontId="0" fillId="0" borderId="0" xfId="15" applyNumberFormat="1" applyFont="1" applyBorder="1" applyAlignment="1">
      <alignment horizontal="center"/>
    </xf>
    <xf numFmtId="0" fontId="0" fillId="0" borderId="0" xfId="0" applyFont="1" applyBorder="1" applyAlignment="1" quotePrefix="1">
      <alignment horizontal="left"/>
    </xf>
    <xf numFmtId="185" fontId="0" fillId="0" borderId="0" xfId="15" applyNumberFormat="1" applyFont="1" applyBorder="1" applyAlignment="1">
      <alignment horizontal="left"/>
    </xf>
    <xf numFmtId="0" fontId="0" fillId="0" borderId="0" xfId="0" applyFont="1" applyBorder="1" applyAlignment="1">
      <alignment horizontal="center"/>
    </xf>
    <xf numFmtId="0" fontId="1" fillId="0" borderId="0" xfId="0" applyFont="1" applyFill="1" applyBorder="1" applyAlignment="1">
      <alignment horizontal="left"/>
    </xf>
    <xf numFmtId="0" fontId="1" fillId="0" borderId="0" xfId="0" applyFont="1" applyFill="1" applyBorder="1" applyAlignment="1">
      <alignment/>
    </xf>
    <xf numFmtId="0" fontId="0" fillId="0" borderId="0" xfId="0" applyFont="1" applyFill="1" applyAlignment="1">
      <alignment/>
    </xf>
    <xf numFmtId="0" fontId="0" fillId="0" borderId="0" xfId="0" applyFont="1" applyFill="1" applyBorder="1" applyAlignment="1">
      <alignment/>
    </xf>
    <xf numFmtId="185" fontId="0" fillId="0" borderId="0" xfId="15" applyNumberFormat="1" applyFont="1" applyFill="1" applyAlignment="1">
      <alignment/>
    </xf>
    <xf numFmtId="185" fontId="0" fillId="0" borderId="0" xfId="15" applyNumberFormat="1" applyFont="1" applyFill="1" applyAlignment="1">
      <alignment horizontal="center"/>
    </xf>
    <xf numFmtId="185" fontId="0" fillId="0" borderId="0" xfId="15" applyNumberFormat="1" applyFont="1" applyAlignment="1">
      <alignment/>
    </xf>
    <xf numFmtId="0" fontId="1" fillId="0" borderId="0" xfId="0" applyFont="1" applyAlignment="1">
      <alignment horizontal="center"/>
    </xf>
    <xf numFmtId="0" fontId="1" fillId="0" borderId="0" xfId="0" applyFont="1" applyAlignment="1" quotePrefix="1">
      <alignment horizontal="left"/>
    </xf>
    <xf numFmtId="0" fontId="1" fillId="0" borderId="0" xfId="0" applyFont="1" applyBorder="1" applyAlignment="1" quotePrefix="1">
      <alignment horizontal="left"/>
    </xf>
    <xf numFmtId="177" fontId="0" fillId="0" borderId="0" xfId="15" applyFont="1" applyAlignment="1">
      <alignment/>
    </xf>
    <xf numFmtId="0" fontId="5" fillId="0" borderId="0" xfId="0" applyFont="1" applyAlignment="1">
      <alignment horizontal="left"/>
    </xf>
    <xf numFmtId="0" fontId="6" fillId="0" borderId="0" xfId="0" applyFont="1" applyAlignment="1">
      <alignment/>
    </xf>
    <xf numFmtId="0" fontId="7" fillId="0" borderId="0" xfId="0" applyFont="1" applyAlignment="1">
      <alignment/>
    </xf>
    <xf numFmtId="0" fontId="0" fillId="0" borderId="0" xfId="0" applyFont="1" applyBorder="1" applyAlignment="1">
      <alignment/>
    </xf>
    <xf numFmtId="185" fontId="0" fillId="0" borderId="0" xfId="15" applyNumberFormat="1" applyFont="1" applyAlignment="1" quotePrefix="1">
      <alignment horizontal="left"/>
    </xf>
    <xf numFmtId="0" fontId="1" fillId="0" borderId="1" xfId="0" applyFont="1" applyBorder="1" applyAlignment="1">
      <alignment horizontal="left"/>
    </xf>
    <xf numFmtId="0" fontId="1" fillId="0" borderId="1" xfId="0" applyFont="1" applyBorder="1" applyAlignment="1">
      <alignment horizontal="center"/>
    </xf>
    <xf numFmtId="185" fontId="0" fillId="0" borderId="1" xfId="15" applyNumberFormat="1" applyFont="1" applyBorder="1" applyAlignment="1">
      <alignment horizontal="left"/>
    </xf>
    <xf numFmtId="0" fontId="1" fillId="0" borderId="0" xfId="0" applyFont="1" applyBorder="1" applyAlignment="1">
      <alignment horizontal="center"/>
    </xf>
    <xf numFmtId="185" fontId="0" fillId="0" borderId="0" xfId="0" applyNumberFormat="1" applyFont="1" applyAlignment="1">
      <alignment horizontal="left"/>
    </xf>
    <xf numFmtId="185" fontId="0" fillId="0" borderId="0" xfId="0" applyNumberFormat="1" applyFont="1" applyFill="1" applyBorder="1" applyAlignment="1">
      <alignment/>
    </xf>
    <xf numFmtId="185" fontId="1" fillId="0" borderId="0" xfId="15" applyNumberFormat="1" applyFont="1" applyAlignment="1">
      <alignment horizontal="center"/>
    </xf>
    <xf numFmtId="185" fontId="0" fillId="0" borderId="3" xfId="15" applyNumberFormat="1" applyFont="1" applyBorder="1" applyAlignment="1">
      <alignment/>
    </xf>
    <xf numFmtId="185" fontId="0" fillId="0" borderId="0" xfId="15" applyNumberFormat="1" applyFont="1" applyBorder="1" applyAlignment="1">
      <alignment/>
    </xf>
    <xf numFmtId="185" fontId="0" fillId="0" borderId="2" xfId="15" applyNumberFormat="1" applyFont="1" applyBorder="1" applyAlignment="1">
      <alignment/>
    </xf>
    <xf numFmtId="185" fontId="0" fillId="0" borderId="1" xfId="15" applyNumberFormat="1" applyFont="1" applyBorder="1" applyAlignment="1">
      <alignment/>
    </xf>
    <xf numFmtId="185" fontId="0" fillId="0" borderId="4" xfId="15" applyNumberFormat="1" applyFont="1" applyBorder="1" applyAlignment="1">
      <alignment/>
    </xf>
    <xf numFmtId="0" fontId="13" fillId="0" borderId="0" xfId="0" applyFont="1" applyBorder="1" applyAlignment="1" quotePrefix="1">
      <alignment horizontal="left"/>
    </xf>
    <xf numFmtId="0" fontId="13" fillId="0" borderId="0" xfId="0" applyFont="1" applyBorder="1" applyAlignment="1">
      <alignment/>
    </xf>
    <xf numFmtId="0" fontId="14" fillId="0" borderId="0" xfId="0" applyFont="1" applyBorder="1" applyAlignment="1">
      <alignment/>
    </xf>
    <xf numFmtId="0" fontId="14" fillId="0" borderId="0" xfId="0" applyFont="1" applyAlignment="1">
      <alignment/>
    </xf>
    <xf numFmtId="0" fontId="13" fillId="0" borderId="0" xfId="0" applyFont="1" applyBorder="1" applyAlignment="1">
      <alignment horizontal="left"/>
    </xf>
    <xf numFmtId="0" fontId="14" fillId="0" borderId="0" xfId="0" applyFont="1" applyFill="1" applyBorder="1" applyAlignment="1">
      <alignment/>
    </xf>
    <xf numFmtId="185" fontId="14" fillId="0" borderId="0" xfId="15" applyNumberFormat="1" applyFont="1" applyAlignment="1">
      <alignment/>
    </xf>
    <xf numFmtId="0" fontId="14" fillId="0" borderId="0" xfId="0" applyFont="1" applyBorder="1" applyAlignment="1">
      <alignment horizontal="center"/>
    </xf>
    <xf numFmtId="0" fontId="14" fillId="0" borderId="0" xfId="0" applyFont="1" applyAlignment="1">
      <alignment horizontal="center"/>
    </xf>
    <xf numFmtId="0" fontId="14" fillId="0" borderId="0" xfId="0" applyFont="1" applyBorder="1" applyAlignment="1">
      <alignment horizontal="left"/>
    </xf>
    <xf numFmtId="0" fontId="14" fillId="0" borderId="0" xfId="0" applyFont="1" applyAlignment="1">
      <alignment horizontal="left"/>
    </xf>
    <xf numFmtId="185" fontId="3" fillId="0" borderId="0" xfId="15" applyNumberFormat="1" applyFont="1" applyAlignment="1">
      <alignment/>
    </xf>
    <xf numFmtId="177" fontId="0" fillId="0" borderId="0" xfId="15" applyNumberFormat="1" applyFont="1" applyAlignment="1">
      <alignment horizontal="center"/>
    </xf>
    <xf numFmtId="0" fontId="12" fillId="0" borderId="0" xfId="0" applyFont="1" applyAlignment="1">
      <alignment/>
    </xf>
    <xf numFmtId="177" fontId="0" fillId="0" borderId="0" xfId="15" applyNumberFormat="1" applyFont="1" applyAlignment="1">
      <alignment/>
    </xf>
    <xf numFmtId="0" fontId="1" fillId="0" borderId="0" xfId="0" applyFont="1" applyFill="1" applyBorder="1" applyAlignment="1" quotePrefix="1">
      <alignment horizontal="left"/>
    </xf>
    <xf numFmtId="0" fontId="0" fillId="0" borderId="0" xfId="0" applyFont="1" applyBorder="1" applyAlignment="1" quotePrefix="1">
      <alignment/>
    </xf>
    <xf numFmtId="185" fontId="0" fillId="0" borderId="0" xfId="0" applyNumberFormat="1" applyFont="1" applyBorder="1" applyAlignment="1">
      <alignment horizontal="left"/>
    </xf>
    <xf numFmtId="185" fontId="0" fillId="0" borderId="5" xfId="15" applyNumberFormat="1" applyFont="1" applyBorder="1" applyAlignment="1">
      <alignment horizontal="left"/>
    </xf>
    <xf numFmtId="177" fontId="0" fillId="0" borderId="0" xfId="15" applyNumberFormat="1" applyFont="1" applyAlignment="1">
      <alignment horizontal="right"/>
    </xf>
    <xf numFmtId="0" fontId="3" fillId="0" borderId="0" xfId="0" applyFont="1" applyFill="1" applyAlignment="1">
      <alignment/>
    </xf>
    <xf numFmtId="185" fontId="3" fillId="0" borderId="0" xfId="15" applyNumberFormat="1" applyFont="1" applyAlignment="1">
      <alignment/>
    </xf>
    <xf numFmtId="185" fontId="0" fillId="0" borderId="0" xfId="15" applyNumberFormat="1" applyBorder="1" applyAlignment="1">
      <alignment/>
    </xf>
    <xf numFmtId="0" fontId="0" fillId="0" borderId="0" xfId="0" applyNumberFormat="1" applyFont="1" applyAlignment="1">
      <alignment/>
    </xf>
    <xf numFmtId="0" fontId="1" fillId="0" borderId="0" xfId="0" applyNumberFormat="1" applyFont="1" applyFill="1" applyAlignment="1">
      <alignment/>
    </xf>
    <xf numFmtId="177" fontId="0" fillId="0" borderId="0" xfId="15" applyFont="1" applyBorder="1" applyAlignment="1">
      <alignment/>
    </xf>
    <xf numFmtId="185" fontId="0" fillId="0" borderId="0" xfId="0" applyNumberFormat="1" applyFont="1" applyAlignment="1">
      <alignment/>
    </xf>
    <xf numFmtId="10" fontId="0" fillId="0" borderId="0" xfId="22" applyNumberFormat="1" applyFont="1" applyAlignment="1">
      <alignment/>
    </xf>
    <xf numFmtId="0" fontId="0" fillId="0" borderId="0" xfId="0" applyFont="1" applyAlignment="1" quotePrefix="1">
      <alignment horizontal="left"/>
    </xf>
    <xf numFmtId="0" fontId="1" fillId="0" borderId="0" xfId="0" applyFont="1" applyFill="1" applyAlignment="1">
      <alignment horizontal="center"/>
    </xf>
    <xf numFmtId="0" fontId="0" fillId="0" borderId="0" xfId="0" applyNumberFormat="1" applyFont="1" applyFill="1" applyAlignment="1">
      <alignment/>
    </xf>
    <xf numFmtId="185" fontId="0" fillId="0" borderId="1" xfId="15" applyNumberFormat="1" applyBorder="1" applyAlignment="1">
      <alignment/>
    </xf>
    <xf numFmtId="185" fontId="0" fillId="0" borderId="1" xfId="0" applyNumberFormat="1" applyBorder="1" applyAlignment="1">
      <alignment/>
    </xf>
    <xf numFmtId="185" fontId="0" fillId="0" borderId="0" xfId="0" applyNumberFormat="1" applyFont="1" applyAlignment="1">
      <alignment/>
    </xf>
    <xf numFmtId="185" fontId="0" fillId="0" borderId="6" xfId="15" applyNumberFormat="1" applyFont="1" applyBorder="1" applyAlignment="1">
      <alignment/>
    </xf>
    <xf numFmtId="185" fontId="0" fillId="0" borderId="1" xfId="15" applyNumberFormat="1" applyFont="1" applyBorder="1" applyAlignment="1">
      <alignment horizontal="center"/>
    </xf>
    <xf numFmtId="185" fontId="0" fillId="0" borderId="1" xfId="0" applyNumberFormat="1" applyFont="1" applyBorder="1" applyAlignment="1">
      <alignment horizontal="left"/>
    </xf>
    <xf numFmtId="0" fontId="0" fillId="0" borderId="1" xfId="0" applyFont="1" applyBorder="1" applyAlignment="1">
      <alignment/>
    </xf>
    <xf numFmtId="185" fontId="0" fillId="0" borderId="0" xfId="0" applyNumberFormat="1" applyFont="1" applyAlignment="1">
      <alignment horizontal="left" vertical="top"/>
    </xf>
    <xf numFmtId="185" fontId="0" fillId="0" borderId="0" xfId="15" applyNumberFormat="1" applyFont="1" applyFill="1" applyAlignment="1">
      <alignment horizontal="left" vertical="top"/>
    </xf>
    <xf numFmtId="185" fontId="0" fillId="0" borderId="0" xfId="15" applyNumberFormat="1" applyFont="1" applyAlignment="1" quotePrefix="1">
      <alignment horizontal="left" vertical="top"/>
    </xf>
    <xf numFmtId="0" fontId="0" fillId="0" borderId="0" xfId="0" applyFont="1" applyBorder="1" applyAlignment="1">
      <alignment horizontal="left" vertical="top"/>
    </xf>
    <xf numFmtId="201" fontId="0" fillId="0" borderId="0" xfId="0" applyNumberFormat="1" applyFont="1" applyAlignment="1">
      <alignment vertical="top" wrapText="1"/>
    </xf>
    <xf numFmtId="0" fontId="3" fillId="0" borderId="0" xfId="0" applyNumberFormat="1" applyFont="1" applyAlignment="1">
      <alignment horizontal="left"/>
    </xf>
    <xf numFmtId="0" fontId="0" fillId="0" borderId="0" xfId="0" applyNumberFormat="1" applyFont="1" applyBorder="1" applyAlignment="1">
      <alignment horizontal="left"/>
    </xf>
    <xf numFmtId="185" fontId="1" fillId="0" borderId="0" xfId="15" applyNumberFormat="1" applyFont="1" applyBorder="1" applyAlignment="1">
      <alignment horizontal="center"/>
    </xf>
    <xf numFmtId="185" fontId="0" fillId="0" borderId="5" xfId="15" applyNumberFormat="1" applyFont="1" applyBorder="1" applyAlignment="1">
      <alignment/>
    </xf>
    <xf numFmtId="185" fontId="0" fillId="0" borderId="7" xfId="15" applyNumberFormat="1" applyFont="1" applyBorder="1" applyAlignment="1">
      <alignment/>
    </xf>
    <xf numFmtId="185" fontId="0" fillId="0" borderId="5" xfId="15" applyNumberFormat="1" applyFont="1" applyFill="1" applyBorder="1" applyAlignment="1">
      <alignment/>
    </xf>
    <xf numFmtId="185" fontId="0" fillId="0" borderId="5" xfId="15" applyNumberFormat="1" applyFont="1" applyFill="1" applyBorder="1" applyAlignment="1">
      <alignment/>
    </xf>
    <xf numFmtId="185" fontId="0" fillId="0" borderId="5" xfId="15" applyNumberFormat="1" applyFont="1" applyBorder="1" applyAlignment="1">
      <alignment/>
    </xf>
    <xf numFmtId="185" fontId="3" fillId="0" borderId="5" xfId="15" applyNumberFormat="1" applyFont="1" applyBorder="1" applyAlignment="1">
      <alignment/>
    </xf>
    <xf numFmtId="177" fontId="0" fillId="0" borderId="5" xfId="15" applyFont="1" applyBorder="1" applyAlignment="1">
      <alignment horizontal="center"/>
    </xf>
    <xf numFmtId="0" fontId="1" fillId="0" borderId="0" xfId="21" applyFont="1" applyFill="1" applyAlignment="1">
      <alignment/>
      <protection/>
    </xf>
    <xf numFmtId="0" fontId="1" fillId="0" borderId="0" xfId="0" applyFont="1" applyFill="1" applyBorder="1" applyAlignment="1" quotePrefix="1">
      <alignment/>
    </xf>
    <xf numFmtId="0" fontId="1" fillId="0" borderId="0" xfId="0" applyFont="1" applyFill="1" applyBorder="1" applyAlignment="1">
      <alignment/>
    </xf>
    <xf numFmtId="0" fontId="4" fillId="0" borderId="0" xfId="0" applyFont="1" applyFill="1" applyBorder="1" applyAlignment="1">
      <alignment/>
    </xf>
    <xf numFmtId="185" fontId="0" fillId="0" borderId="7" xfId="15" applyNumberFormat="1" applyFont="1" applyBorder="1" applyAlignment="1">
      <alignment horizontal="left"/>
    </xf>
    <xf numFmtId="185" fontId="0" fillId="0" borderId="7" xfId="15" applyNumberFormat="1" applyFont="1" applyBorder="1" applyAlignment="1" quotePrefix="1">
      <alignment horizontal="left"/>
    </xf>
    <xf numFmtId="0" fontId="0" fillId="0" borderId="7" xfId="0" applyFont="1" applyBorder="1" applyAlignment="1">
      <alignment/>
    </xf>
    <xf numFmtId="185" fontId="1" fillId="0" borderId="0" xfId="15" applyNumberFormat="1" applyFont="1" applyAlignment="1" quotePrefix="1">
      <alignment horizontal="center"/>
    </xf>
    <xf numFmtId="0" fontId="0" fillId="0" borderId="0" xfId="0" applyNumberFormat="1" applyFont="1" applyAlignment="1">
      <alignment/>
    </xf>
    <xf numFmtId="185" fontId="0" fillId="0" borderId="0" xfId="15" applyNumberFormat="1" applyFont="1" applyFill="1" applyAlignment="1">
      <alignment/>
    </xf>
    <xf numFmtId="0" fontId="0" fillId="0" borderId="0" xfId="0" applyFill="1" applyAlignment="1">
      <alignment/>
    </xf>
    <xf numFmtId="185" fontId="0" fillId="0" borderId="0" xfId="15" applyNumberFormat="1" applyFill="1" applyAlignment="1">
      <alignment/>
    </xf>
    <xf numFmtId="185" fontId="0" fillId="0" borderId="4" xfId="0" applyNumberFormat="1" applyBorder="1" applyAlignment="1">
      <alignment/>
    </xf>
    <xf numFmtId="0" fontId="7" fillId="0" borderId="0" xfId="0" applyFont="1" applyAlignment="1">
      <alignment horizontal="center"/>
    </xf>
    <xf numFmtId="15" fontId="7" fillId="0" borderId="0" xfId="0" applyNumberFormat="1" applyFont="1" applyAlignment="1" quotePrefix="1">
      <alignment horizontal="center"/>
    </xf>
    <xf numFmtId="0" fontId="9" fillId="0" borderId="0" xfId="0" applyFont="1" applyAlignment="1">
      <alignment horizontal="center"/>
    </xf>
    <xf numFmtId="0" fontId="8" fillId="0" borderId="0" xfId="0" applyFont="1" applyAlignment="1">
      <alignment horizontal="center"/>
    </xf>
    <xf numFmtId="185" fontId="1" fillId="0" borderId="0" xfId="15" applyNumberFormat="1" applyFont="1" applyAlignment="1">
      <alignment horizontal="center"/>
    </xf>
    <xf numFmtId="185" fontId="1" fillId="0" borderId="0" xfId="15" applyNumberFormat="1" applyFont="1" applyFill="1" applyAlignment="1">
      <alignment horizontal="center"/>
    </xf>
    <xf numFmtId="0" fontId="1" fillId="0" borderId="0" xfId="0" applyFont="1" applyAlignment="1">
      <alignment horizontal="center"/>
    </xf>
    <xf numFmtId="185" fontId="0" fillId="0" borderId="0" xfId="15" applyNumberFormat="1" applyFont="1" applyAlignment="1">
      <alignment horizontal="center"/>
    </xf>
    <xf numFmtId="0" fontId="1" fillId="0" borderId="0" xfId="0" applyNumberFormat="1" applyFont="1" applyFill="1" applyAlignment="1">
      <alignment horizontal="center"/>
    </xf>
    <xf numFmtId="0" fontId="0" fillId="0" borderId="0" xfId="0" applyAlignment="1">
      <alignment/>
    </xf>
    <xf numFmtId="0" fontId="1" fillId="0" borderId="0" xfId="0" applyFont="1" applyFill="1" applyAlignment="1">
      <alignment horizontal="center"/>
    </xf>
    <xf numFmtId="0" fontId="0" fillId="0" borderId="0" xfId="0" applyFont="1" applyFill="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QuarterlyTemplat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571500</xdr:colOff>
      <xdr:row>2</xdr:row>
      <xdr:rowOff>133350</xdr:rowOff>
    </xdr:from>
    <xdr:to>
      <xdr:col>5</xdr:col>
      <xdr:colOff>304800</xdr:colOff>
      <xdr:row>8</xdr:row>
      <xdr:rowOff>28575</xdr:rowOff>
    </xdr:to>
    <xdr:pic>
      <xdr:nvPicPr>
        <xdr:cNvPr id="1" name="Picture 1"/>
        <xdr:cNvPicPr preferRelativeResize="1">
          <a:picLocks noChangeAspect="1"/>
        </xdr:cNvPicPr>
      </xdr:nvPicPr>
      <xdr:blipFill>
        <a:blip r:embed="rId1"/>
        <a:stretch>
          <a:fillRect/>
        </a:stretch>
      </xdr:blipFill>
      <xdr:spPr>
        <a:xfrm>
          <a:off x="2409825" y="457200"/>
          <a:ext cx="952500"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54</xdr:row>
      <xdr:rowOff>123825</xdr:rowOff>
    </xdr:from>
    <xdr:to>
      <xdr:col>7</xdr:col>
      <xdr:colOff>885825</xdr:colOff>
      <xdr:row>58</xdr:row>
      <xdr:rowOff>123825</xdr:rowOff>
    </xdr:to>
    <xdr:sp>
      <xdr:nvSpPr>
        <xdr:cNvPr id="1" name="TextBox 2"/>
        <xdr:cNvSpPr txBox="1">
          <a:spLocks noChangeArrowheads="1"/>
        </xdr:cNvSpPr>
      </xdr:nvSpPr>
      <xdr:spPr>
        <a:xfrm>
          <a:off x="28575" y="8648700"/>
          <a:ext cx="6219825" cy="6477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condensed consolidated income statements should be read in conjunction with the annual financial statements for the year ended </a:t>
          </a:r>
          <a:r>
            <a:rPr lang="en-US" cap="none" sz="1000" b="0" i="0" u="none" baseline="0">
              <a:latin typeface="Arial"/>
              <a:ea typeface="Arial"/>
              <a:cs typeface="Arial"/>
            </a:rPr>
            <a:t>31 December 2005</a:t>
          </a:r>
          <a:r>
            <a:rPr lang="en-US" cap="none" sz="1000" b="0" i="0" u="none" baseline="0">
              <a:latin typeface="Arial"/>
              <a:ea typeface="Arial"/>
              <a:cs typeface="Arial"/>
            </a:rPr>
            <a:t> and the accompanying explanatory notes attached to the interim financial statements.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55</xdr:row>
      <xdr:rowOff>47625</xdr:rowOff>
    </xdr:from>
    <xdr:to>
      <xdr:col>6</xdr:col>
      <xdr:colOff>990600</xdr:colOff>
      <xdr:row>58</xdr:row>
      <xdr:rowOff>123825</xdr:rowOff>
    </xdr:to>
    <xdr:sp>
      <xdr:nvSpPr>
        <xdr:cNvPr id="1" name="TextBox 1"/>
        <xdr:cNvSpPr txBox="1">
          <a:spLocks noChangeArrowheads="1"/>
        </xdr:cNvSpPr>
      </xdr:nvSpPr>
      <xdr:spPr>
        <a:xfrm>
          <a:off x="28575" y="9201150"/>
          <a:ext cx="6248400" cy="5619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condensed consolidated balance sheet should be read in conjunction with the annual financial statements for the year ended </a:t>
          </a:r>
          <a:r>
            <a:rPr lang="en-US" cap="none" sz="1000" b="0" i="0" u="none" baseline="0">
              <a:latin typeface="Arial"/>
              <a:ea typeface="Arial"/>
              <a:cs typeface="Arial"/>
            </a:rPr>
            <a:t>31 December 2005 </a:t>
          </a:r>
          <a:r>
            <a:rPr lang="en-US" cap="none" sz="1000" b="0" i="0" u="none" baseline="0">
              <a:latin typeface="Arial"/>
              <a:ea typeface="Arial"/>
              <a:cs typeface="Arial"/>
            </a:rPr>
            <a:t>and the accompanying explanatory notes attached to the interim financial statements.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55</xdr:row>
      <xdr:rowOff>0</xdr:rowOff>
    </xdr:from>
    <xdr:to>
      <xdr:col>7</xdr:col>
      <xdr:colOff>0</xdr:colOff>
      <xdr:row>59</xdr:row>
      <xdr:rowOff>57150</xdr:rowOff>
    </xdr:to>
    <xdr:sp>
      <xdr:nvSpPr>
        <xdr:cNvPr id="1" name="TextBox 3"/>
        <xdr:cNvSpPr txBox="1">
          <a:spLocks noChangeArrowheads="1"/>
        </xdr:cNvSpPr>
      </xdr:nvSpPr>
      <xdr:spPr>
        <a:xfrm>
          <a:off x="0" y="8820150"/>
          <a:ext cx="6296025" cy="7048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condensed consolidated balance sheet should be read in conjunction with the annual financial statements for the period ended </a:t>
          </a:r>
          <a:r>
            <a:rPr lang="en-US" cap="none" sz="1000" b="0" i="0" u="none" baseline="0">
              <a:latin typeface="Arial"/>
              <a:ea typeface="Arial"/>
              <a:cs typeface="Arial"/>
            </a:rPr>
            <a:t>31 December 2005 </a:t>
          </a:r>
          <a:r>
            <a:rPr lang="en-US" cap="none" sz="1000" b="0" i="0" u="none" baseline="0">
              <a:latin typeface="Arial"/>
              <a:ea typeface="Arial"/>
              <a:cs typeface="Arial"/>
            </a:rPr>
            <a:t>and the accompanying explanatory notes attached to the interim financial statements.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68</xdr:row>
      <xdr:rowOff>47625</xdr:rowOff>
    </xdr:from>
    <xdr:to>
      <xdr:col>9</xdr:col>
      <xdr:colOff>723900</xdr:colOff>
      <xdr:row>71</xdr:row>
      <xdr:rowOff>133350</xdr:rowOff>
    </xdr:to>
    <xdr:sp>
      <xdr:nvSpPr>
        <xdr:cNvPr id="1" name="TextBox 1"/>
        <xdr:cNvSpPr txBox="1">
          <a:spLocks noChangeArrowheads="1"/>
        </xdr:cNvSpPr>
      </xdr:nvSpPr>
      <xdr:spPr>
        <a:xfrm>
          <a:off x="28575" y="11172825"/>
          <a:ext cx="7886700" cy="5715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condensed consolidated statement of changes in equity should be read in conjunction with the annual financial statements for the year ended 31 December 2005 and the accompanying explanatory notes attached to the interim financial statements. </a:t>
          </a:r>
        </a:p>
      </xdr:txBody>
    </xdr:sp>
    <xdr:clientData/>
  </xdr:twoCellAnchor>
  <xdr:twoCellAnchor>
    <xdr:from>
      <xdr:col>7</xdr:col>
      <xdr:colOff>28575</xdr:colOff>
      <xdr:row>8</xdr:row>
      <xdr:rowOff>104775</xdr:rowOff>
    </xdr:from>
    <xdr:to>
      <xdr:col>7</xdr:col>
      <xdr:colOff>866775</xdr:colOff>
      <xdr:row>8</xdr:row>
      <xdr:rowOff>104775</xdr:rowOff>
    </xdr:to>
    <xdr:sp>
      <xdr:nvSpPr>
        <xdr:cNvPr id="2" name="Line 12"/>
        <xdr:cNvSpPr>
          <a:spLocks/>
        </xdr:cNvSpPr>
      </xdr:nvSpPr>
      <xdr:spPr>
        <a:xfrm flipV="1">
          <a:off x="5572125" y="1428750"/>
          <a:ext cx="847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8</xdr:row>
      <xdr:rowOff>104775</xdr:rowOff>
    </xdr:from>
    <xdr:to>
      <xdr:col>3</xdr:col>
      <xdr:colOff>762000</xdr:colOff>
      <xdr:row>8</xdr:row>
      <xdr:rowOff>104775</xdr:rowOff>
    </xdr:to>
    <xdr:sp>
      <xdr:nvSpPr>
        <xdr:cNvPr id="3" name="Line 13"/>
        <xdr:cNvSpPr>
          <a:spLocks/>
        </xdr:cNvSpPr>
      </xdr:nvSpPr>
      <xdr:spPr>
        <a:xfrm flipV="1">
          <a:off x="2133600" y="1428750"/>
          <a:ext cx="733425"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59</xdr:row>
      <xdr:rowOff>142875</xdr:rowOff>
    </xdr:from>
    <xdr:to>
      <xdr:col>8</xdr:col>
      <xdr:colOff>990600</xdr:colOff>
      <xdr:row>63</xdr:row>
      <xdr:rowOff>47625</xdr:rowOff>
    </xdr:to>
    <xdr:sp>
      <xdr:nvSpPr>
        <xdr:cNvPr id="1" name="TextBox 2"/>
        <xdr:cNvSpPr txBox="1">
          <a:spLocks noChangeArrowheads="1"/>
        </xdr:cNvSpPr>
      </xdr:nvSpPr>
      <xdr:spPr>
        <a:xfrm>
          <a:off x="38100" y="8658225"/>
          <a:ext cx="6200775" cy="5524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condensed consolidated cash flow statement should be read in conjunction with the audited financial statements for the year ended 31 December 2005 and the accompanying explanatory notes attached to the interim financial statements.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8</xdr:row>
      <xdr:rowOff>152400</xdr:rowOff>
    </xdr:from>
    <xdr:to>
      <xdr:col>5</xdr:col>
      <xdr:colOff>1085850</xdr:colOff>
      <xdr:row>17</xdr:row>
      <xdr:rowOff>0</xdr:rowOff>
    </xdr:to>
    <xdr:sp>
      <xdr:nvSpPr>
        <xdr:cNvPr id="1" name="TextBox 1"/>
        <xdr:cNvSpPr txBox="1">
          <a:spLocks noChangeArrowheads="1"/>
        </xdr:cNvSpPr>
      </xdr:nvSpPr>
      <xdr:spPr>
        <a:xfrm>
          <a:off x="285750" y="1447800"/>
          <a:ext cx="6181725" cy="13049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interim financial statements are unaudited and have been prepared in accordance with the requirements of FRS 134: Interim Financial Reporting and Chapter 9 Paragraph 9.22 of the Listing Requirements of Bursa Malaysia Securities Berhad ("Bursa Securities") for the MESDAQ Market. 
The interim financial statements should be read in conjunction with the annual financial statements for the year ended 31 December 2005. These explanatory notes attached to the interim financial statements provide an explanation of events and transactions that are significant to an understanding of the changes in the financial position and performance of the Group since the year ended 31 December 2005.
</a:t>
          </a:r>
        </a:p>
      </xdr:txBody>
    </xdr:sp>
    <xdr:clientData/>
  </xdr:twoCellAnchor>
  <xdr:twoCellAnchor>
    <xdr:from>
      <xdr:col>1</xdr:col>
      <xdr:colOff>28575</xdr:colOff>
      <xdr:row>100</xdr:row>
      <xdr:rowOff>9525</xdr:rowOff>
    </xdr:from>
    <xdr:to>
      <xdr:col>5</xdr:col>
      <xdr:colOff>1066800</xdr:colOff>
      <xdr:row>102</xdr:row>
      <xdr:rowOff>9525</xdr:rowOff>
    </xdr:to>
    <xdr:sp>
      <xdr:nvSpPr>
        <xdr:cNvPr id="2" name="TextBox 2"/>
        <xdr:cNvSpPr txBox="1">
          <a:spLocks noChangeArrowheads="1"/>
        </xdr:cNvSpPr>
      </xdr:nvSpPr>
      <xdr:spPr>
        <a:xfrm>
          <a:off x="304800" y="15897225"/>
          <a:ext cx="6143625" cy="3238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audit report of the Group's annual financial statements for the year ended 31 December 2005 was not subject to any qualification.</a:t>
          </a:r>
        </a:p>
      </xdr:txBody>
    </xdr:sp>
    <xdr:clientData/>
  </xdr:twoCellAnchor>
  <xdr:twoCellAnchor>
    <xdr:from>
      <xdr:col>1</xdr:col>
      <xdr:colOff>0</xdr:colOff>
      <xdr:row>105</xdr:row>
      <xdr:rowOff>9525</xdr:rowOff>
    </xdr:from>
    <xdr:to>
      <xdr:col>5</xdr:col>
      <xdr:colOff>1076325</xdr:colOff>
      <xdr:row>107</xdr:row>
      <xdr:rowOff>19050</xdr:rowOff>
    </xdr:to>
    <xdr:sp>
      <xdr:nvSpPr>
        <xdr:cNvPr id="3" name="TextBox 3"/>
        <xdr:cNvSpPr txBox="1">
          <a:spLocks noChangeArrowheads="1"/>
        </xdr:cNvSpPr>
      </xdr:nvSpPr>
      <xdr:spPr>
        <a:xfrm>
          <a:off x="276225" y="16706850"/>
          <a:ext cx="6181725" cy="3333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Group's interim operations are not materially affected by seasonal or cyclical factors during the quarter under review.</a:t>
          </a:r>
        </a:p>
      </xdr:txBody>
    </xdr:sp>
    <xdr:clientData/>
  </xdr:twoCellAnchor>
  <xdr:twoCellAnchor>
    <xdr:from>
      <xdr:col>1</xdr:col>
      <xdr:colOff>0</xdr:colOff>
      <xdr:row>110</xdr:row>
      <xdr:rowOff>9525</xdr:rowOff>
    </xdr:from>
    <xdr:to>
      <xdr:col>5</xdr:col>
      <xdr:colOff>1076325</xdr:colOff>
      <xdr:row>112</xdr:row>
      <xdr:rowOff>28575</xdr:rowOff>
    </xdr:to>
    <xdr:sp>
      <xdr:nvSpPr>
        <xdr:cNvPr id="4" name="TextBox 4"/>
        <xdr:cNvSpPr txBox="1">
          <a:spLocks noChangeArrowheads="1"/>
        </xdr:cNvSpPr>
      </xdr:nvSpPr>
      <xdr:spPr>
        <a:xfrm>
          <a:off x="276225" y="17516475"/>
          <a:ext cx="6181725" cy="3619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unusual items affecting assets, liabilities, equity, net income or cash flows other than a gain on disposal of a property amounting to</a:t>
          </a:r>
          <a:r>
            <a:rPr lang="en-US" cap="none" sz="1000" b="0" i="0" u="none" baseline="0">
              <a:latin typeface="Arial"/>
              <a:ea typeface="Arial"/>
              <a:cs typeface="Arial"/>
            </a:rPr>
            <a:t> RM329,530</a:t>
          </a:r>
          <a:r>
            <a:rPr lang="en-US" cap="none" sz="1000" b="0" i="0" u="none" baseline="0">
              <a:latin typeface="Arial"/>
              <a:ea typeface="Arial"/>
              <a:cs typeface="Arial"/>
            </a:rPr>
            <a:t> during the quarter under review.</a:t>
          </a:r>
        </a:p>
      </xdr:txBody>
    </xdr:sp>
    <xdr:clientData/>
  </xdr:twoCellAnchor>
  <xdr:twoCellAnchor>
    <xdr:from>
      <xdr:col>1</xdr:col>
      <xdr:colOff>0</xdr:colOff>
      <xdr:row>115</xdr:row>
      <xdr:rowOff>9525</xdr:rowOff>
    </xdr:from>
    <xdr:to>
      <xdr:col>5</xdr:col>
      <xdr:colOff>1076325</xdr:colOff>
      <xdr:row>117</xdr:row>
      <xdr:rowOff>0</xdr:rowOff>
    </xdr:to>
    <xdr:sp>
      <xdr:nvSpPr>
        <xdr:cNvPr id="5" name="TextBox 5"/>
        <xdr:cNvSpPr txBox="1">
          <a:spLocks noChangeArrowheads="1"/>
        </xdr:cNvSpPr>
      </xdr:nvSpPr>
      <xdr:spPr>
        <a:xfrm>
          <a:off x="276225" y="18354675"/>
          <a:ext cx="6181725" cy="3333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changes in estimates that have had a material effect for the current quarter's results.</a:t>
          </a:r>
        </a:p>
      </xdr:txBody>
    </xdr:sp>
    <xdr:clientData/>
  </xdr:twoCellAnchor>
  <xdr:twoCellAnchor>
    <xdr:from>
      <xdr:col>1</xdr:col>
      <xdr:colOff>0</xdr:colOff>
      <xdr:row>136</xdr:row>
      <xdr:rowOff>19050</xdr:rowOff>
    </xdr:from>
    <xdr:to>
      <xdr:col>5</xdr:col>
      <xdr:colOff>1076325</xdr:colOff>
      <xdr:row>137</xdr:row>
      <xdr:rowOff>133350</xdr:rowOff>
    </xdr:to>
    <xdr:sp>
      <xdr:nvSpPr>
        <xdr:cNvPr id="6" name="TextBox 9"/>
        <xdr:cNvSpPr txBox="1">
          <a:spLocks noChangeArrowheads="1"/>
        </xdr:cNvSpPr>
      </xdr:nvSpPr>
      <xdr:spPr>
        <a:xfrm>
          <a:off x="276225" y="21783675"/>
          <a:ext cx="6181725" cy="2762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did not carry out any valuation on its property, plant and equipment for the current quarter under review.</a:t>
          </a:r>
        </a:p>
      </xdr:txBody>
    </xdr:sp>
    <xdr:clientData/>
  </xdr:twoCellAnchor>
  <xdr:twoCellAnchor>
    <xdr:from>
      <xdr:col>1</xdr:col>
      <xdr:colOff>0</xdr:colOff>
      <xdr:row>139</xdr:row>
      <xdr:rowOff>152400</xdr:rowOff>
    </xdr:from>
    <xdr:to>
      <xdr:col>6</xdr:col>
      <xdr:colOff>0</xdr:colOff>
      <xdr:row>142</xdr:row>
      <xdr:rowOff>38100</xdr:rowOff>
    </xdr:to>
    <xdr:sp>
      <xdr:nvSpPr>
        <xdr:cNvPr id="7" name="TextBox 10"/>
        <xdr:cNvSpPr txBox="1">
          <a:spLocks noChangeArrowheads="1"/>
        </xdr:cNvSpPr>
      </xdr:nvSpPr>
      <xdr:spPr>
        <a:xfrm>
          <a:off x="276225" y="22402800"/>
          <a:ext cx="6200775" cy="3714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Save as disclosed in Note 24(a)(iii), (iv) and (v), there were no material events subsequent to the end of the current quarter.
</a:t>
          </a:r>
        </a:p>
      </xdr:txBody>
    </xdr:sp>
    <xdr:clientData/>
  </xdr:twoCellAnchor>
  <xdr:twoCellAnchor>
    <xdr:from>
      <xdr:col>1</xdr:col>
      <xdr:colOff>0</xdr:colOff>
      <xdr:row>171</xdr:row>
      <xdr:rowOff>152400</xdr:rowOff>
    </xdr:from>
    <xdr:to>
      <xdr:col>5</xdr:col>
      <xdr:colOff>1076325</xdr:colOff>
      <xdr:row>174</xdr:row>
      <xdr:rowOff>66675</xdr:rowOff>
    </xdr:to>
    <xdr:sp>
      <xdr:nvSpPr>
        <xdr:cNvPr id="8" name="TextBox 12"/>
        <xdr:cNvSpPr txBox="1">
          <a:spLocks noChangeArrowheads="1"/>
        </xdr:cNvSpPr>
      </xdr:nvSpPr>
      <xdr:spPr>
        <a:xfrm>
          <a:off x="276225" y="27593925"/>
          <a:ext cx="6181725" cy="4000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changes in the contingent liabilities and contingent assets since the last balance sheet as at 31 December 2005 except for the following:
</a:t>
          </a:r>
        </a:p>
      </xdr:txBody>
    </xdr:sp>
    <xdr:clientData/>
  </xdr:twoCellAnchor>
  <xdr:twoCellAnchor>
    <xdr:from>
      <xdr:col>1</xdr:col>
      <xdr:colOff>9525</xdr:colOff>
      <xdr:row>184</xdr:row>
      <xdr:rowOff>19050</xdr:rowOff>
    </xdr:from>
    <xdr:to>
      <xdr:col>5</xdr:col>
      <xdr:colOff>1076325</xdr:colOff>
      <xdr:row>186</xdr:row>
      <xdr:rowOff>57150</xdr:rowOff>
    </xdr:to>
    <xdr:sp>
      <xdr:nvSpPr>
        <xdr:cNvPr id="9" name="TextBox 13"/>
        <xdr:cNvSpPr txBox="1">
          <a:spLocks noChangeArrowheads="1"/>
        </xdr:cNvSpPr>
      </xdr:nvSpPr>
      <xdr:spPr>
        <a:xfrm>
          <a:off x="285750" y="29575125"/>
          <a:ext cx="6172200" cy="3619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amount of capital commitments not provided for in the interim financial statements as at 30 June 2006 is as follows:-
</a:t>
          </a:r>
        </a:p>
      </xdr:txBody>
    </xdr:sp>
    <xdr:clientData/>
  </xdr:twoCellAnchor>
  <xdr:twoCellAnchor>
    <xdr:from>
      <xdr:col>0</xdr:col>
      <xdr:colOff>19050</xdr:colOff>
      <xdr:row>4</xdr:row>
      <xdr:rowOff>19050</xdr:rowOff>
    </xdr:from>
    <xdr:to>
      <xdr:col>5</xdr:col>
      <xdr:colOff>1076325</xdr:colOff>
      <xdr:row>6</xdr:row>
      <xdr:rowOff>57150</xdr:rowOff>
    </xdr:to>
    <xdr:sp>
      <xdr:nvSpPr>
        <xdr:cNvPr id="10" name="TextBox 15"/>
        <xdr:cNvSpPr txBox="1">
          <a:spLocks noChangeArrowheads="1"/>
        </xdr:cNvSpPr>
      </xdr:nvSpPr>
      <xdr:spPr>
        <a:xfrm>
          <a:off x="19050" y="666750"/>
          <a:ext cx="6438900" cy="361950"/>
        </a:xfrm>
        <a:prstGeom prst="rect">
          <a:avLst/>
        </a:prstGeom>
        <a:solidFill>
          <a:srgbClr val="FFFFFF"/>
        </a:solidFill>
        <a:ln w="9525" cmpd="sng">
          <a:noFill/>
        </a:ln>
      </xdr:spPr>
      <xdr:txBody>
        <a:bodyPr vertOverflow="clip" wrap="square"/>
        <a:p>
          <a:pPr algn="just">
            <a:defRPr/>
          </a:pPr>
          <a:r>
            <a:rPr lang="en-US" cap="none" sz="1000" b="1" i="0" u="none" baseline="0">
              <a:latin typeface="Arial"/>
              <a:ea typeface="Arial"/>
              <a:cs typeface="Arial"/>
            </a:rPr>
            <a:t>EXPLANATORY NOTES TO THE FINANCIAL STATEMENTS FOR THE SECOND QUARTER ENDED 
30 JUNE 2006 PURSUANT TO FRS 134</a:t>
          </a:r>
        </a:p>
      </xdr:txBody>
    </xdr:sp>
    <xdr:clientData/>
  </xdr:twoCellAnchor>
  <xdr:twoCellAnchor>
    <xdr:from>
      <xdr:col>1</xdr:col>
      <xdr:colOff>0</xdr:colOff>
      <xdr:row>226</xdr:row>
      <xdr:rowOff>0</xdr:rowOff>
    </xdr:from>
    <xdr:to>
      <xdr:col>5</xdr:col>
      <xdr:colOff>1076325</xdr:colOff>
      <xdr:row>229</xdr:row>
      <xdr:rowOff>123825</xdr:rowOff>
    </xdr:to>
    <xdr:sp>
      <xdr:nvSpPr>
        <xdr:cNvPr id="11" name="TextBox 16"/>
        <xdr:cNvSpPr txBox="1">
          <a:spLocks noChangeArrowheads="1"/>
        </xdr:cNvSpPr>
      </xdr:nvSpPr>
      <xdr:spPr>
        <a:xfrm>
          <a:off x="276225" y="36614100"/>
          <a:ext cx="6181725" cy="6381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Directors of the Company are of the opinion that all the transactions above have been entered into in the normal course of business and have been established on terms and conditions that are not materially different from those obtainable in transactions with unrelated parties.</a:t>
          </a:r>
        </a:p>
      </xdr:txBody>
    </xdr:sp>
    <xdr:clientData/>
  </xdr:twoCellAnchor>
  <xdr:twoCellAnchor>
    <xdr:from>
      <xdr:col>1</xdr:col>
      <xdr:colOff>9525</xdr:colOff>
      <xdr:row>119</xdr:row>
      <xdr:rowOff>0</xdr:rowOff>
    </xdr:from>
    <xdr:to>
      <xdr:col>5</xdr:col>
      <xdr:colOff>1076325</xdr:colOff>
      <xdr:row>121</xdr:row>
      <xdr:rowOff>9525</xdr:rowOff>
    </xdr:to>
    <xdr:sp>
      <xdr:nvSpPr>
        <xdr:cNvPr id="12" name="TextBox 17"/>
        <xdr:cNvSpPr txBox="1">
          <a:spLocks noChangeArrowheads="1"/>
        </xdr:cNvSpPr>
      </xdr:nvSpPr>
      <xdr:spPr>
        <a:xfrm>
          <a:off x="285750" y="19011900"/>
          <a:ext cx="6172200" cy="3333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issuances, cancellations, repurchases, resale and repayment of debt and equity securities for the quarter under review.</a:t>
          </a:r>
        </a:p>
      </xdr:txBody>
    </xdr:sp>
    <xdr:clientData/>
  </xdr:twoCellAnchor>
  <xdr:twoCellAnchor>
    <xdr:from>
      <xdr:col>1</xdr:col>
      <xdr:colOff>0</xdr:colOff>
      <xdr:row>231</xdr:row>
      <xdr:rowOff>0</xdr:rowOff>
    </xdr:from>
    <xdr:to>
      <xdr:col>5</xdr:col>
      <xdr:colOff>1095375</xdr:colOff>
      <xdr:row>231</xdr:row>
      <xdr:rowOff>0</xdr:rowOff>
    </xdr:to>
    <xdr:sp>
      <xdr:nvSpPr>
        <xdr:cNvPr id="13" name="TextBox 21"/>
        <xdr:cNvSpPr txBox="1">
          <a:spLocks noChangeArrowheads="1"/>
        </xdr:cNvSpPr>
      </xdr:nvSpPr>
      <xdr:spPr>
        <a:xfrm>
          <a:off x="276225" y="37471350"/>
          <a:ext cx="62007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reserve on consolidation represents the excess of the Group's interest in the fair value of the identifiable assets and liabilities of the wholly owned subsidiaries, Metronic Engineering Sdn Bhd and Metronic Integrated System Sdn Bhd, at the date of acquisition over the cost of acquisition.
The resulting reserve on consolidation was transferred to the consolidated income statement during the quarter under review.</a:t>
          </a:r>
        </a:p>
      </xdr:txBody>
    </xdr:sp>
    <xdr:clientData/>
  </xdr:twoCellAnchor>
  <xdr:twoCellAnchor>
    <xdr:from>
      <xdr:col>1</xdr:col>
      <xdr:colOff>9525</xdr:colOff>
      <xdr:row>131</xdr:row>
      <xdr:rowOff>0</xdr:rowOff>
    </xdr:from>
    <xdr:to>
      <xdr:col>5</xdr:col>
      <xdr:colOff>1076325</xdr:colOff>
      <xdr:row>133</xdr:row>
      <xdr:rowOff>85725</xdr:rowOff>
    </xdr:to>
    <xdr:sp>
      <xdr:nvSpPr>
        <xdr:cNvPr id="14" name="TextBox 30"/>
        <xdr:cNvSpPr txBox="1">
          <a:spLocks noChangeArrowheads="1"/>
        </xdr:cNvSpPr>
      </xdr:nvSpPr>
      <xdr:spPr>
        <a:xfrm>
          <a:off x="285750" y="20955000"/>
          <a:ext cx="6172200" cy="4095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Segmental information is not presented during the quarter under review as the Group's overseas subsidiaries have not generated any revenue.</a:t>
          </a:r>
        </a:p>
      </xdr:txBody>
    </xdr:sp>
    <xdr:clientData/>
  </xdr:twoCellAnchor>
  <xdr:oneCellAnchor>
    <xdr:from>
      <xdr:col>2</xdr:col>
      <xdr:colOff>95250</xdr:colOff>
      <xdr:row>62</xdr:row>
      <xdr:rowOff>19050</xdr:rowOff>
    </xdr:from>
    <xdr:ext cx="66675" cy="180975"/>
    <xdr:sp>
      <xdr:nvSpPr>
        <xdr:cNvPr id="15" name="TextBox 43"/>
        <xdr:cNvSpPr txBox="1">
          <a:spLocks noChangeArrowheads="1"/>
        </xdr:cNvSpPr>
      </xdr:nvSpPr>
      <xdr:spPr>
        <a:xfrm>
          <a:off x="1285875" y="9734550"/>
          <a:ext cx="66675"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9525</xdr:colOff>
      <xdr:row>60</xdr:row>
      <xdr:rowOff>9525</xdr:rowOff>
    </xdr:from>
    <xdr:to>
      <xdr:col>5</xdr:col>
      <xdr:colOff>1076325</xdr:colOff>
      <xdr:row>62</xdr:row>
      <xdr:rowOff>104775</xdr:rowOff>
    </xdr:to>
    <xdr:sp>
      <xdr:nvSpPr>
        <xdr:cNvPr id="16" name="TextBox 51"/>
        <xdr:cNvSpPr txBox="1">
          <a:spLocks noChangeArrowheads="1"/>
        </xdr:cNvSpPr>
      </xdr:nvSpPr>
      <xdr:spPr>
        <a:xfrm>
          <a:off x="285750" y="9401175"/>
          <a:ext cx="6172200" cy="4191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current period's presentation of the Group's financial statements is based on the revised requirement of FRS 101, with the comparatives restated to conform with the current period's presentation.
</a:t>
          </a:r>
        </a:p>
      </xdr:txBody>
    </xdr:sp>
    <xdr:clientData/>
  </xdr:twoCellAnchor>
  <xdr:twoCellAnchor>
    <xdr:from>
      <xdr:col>1</xdr:col>
      <xdr:colOff>9525</xdr:colOff>
      <xdr:row>20</xdr:row>
      <xdr:rowOff>0</xdr:rowOff>
    </xdr:from>
    <xdr:to>
      <xdr:col>5</xdr:col>
      <xdr:colOff>1076325</xdr:colOff>
      <xdr:row>23</xdr:row>
      <xdr:rowOff>152400</xdr:rowOff>
    </xdr:to>
    <xdr:sp>
      <xdr:nvSpPr>
        <xdr:cNvPr id="17" name="TextBox 53"/>
        <xdr:cNvSpPr txBox="1">
          <a:spLocks noChangeArrowheads="1"/>
        </xdr:cNvSpPr>
      </xdr:nvSpPr>
      <xdr:spPr>
        <a:xfrm>
          <a:off x="285750" y="3238500"/>
          <a:ext cx="6172200" cy="6381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significant accounting policies adopted in the interim financial statements are consistent with those of the audited financial statements for the year ended 31 December 2005 except for the adoption of the following new/revised Financial Reporting Standards ("FRS") effective for financial period beginning 1 January 2006:
</a:t>
          </a:r>
        </a:p>
      </xdr:txBody>
    </xdr:sp>
    <xdr:clientData/>
  </xdr:twoCellAnchor>
  <xdr:twoCellAnchor>
    <xdr:from>
      <xdr:col>1</xdr:col>
      <xdr:colOff>9525</xdr:colOff>
      <xdr:row>42</xdr:row>
      <xdr:rowOff>0</xdr:rowOff>
    </xdr:from>
    <xdr:to>
      <xdr:col>5</xdr:col>
      <xdr:colOff>1085850</xdr:colOff>
      <xdr:row>44</xdr:row>
      <xdr:rowOff>123825</xdr:rowOff>
    </xdr:to>
    <xdr:sp>
      <xdr:nvSpPr>
        <xdr:cNvPr id="18" name="TextBox 54"/>
        <xdr:cNvSpPr txBox="1">
          <a:spLocks noChangeArrowheads="1"/>
        </xdr:cNvSpPr>
      </xdr:nvSpPr>
      <xdr:spPr>
        <a:xfrm>
          <a:off x="285750" y="6477000"/>
          <a:ext cx="6181725" cy="4476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adoption of the above FRS does not have significant financial impact on the group for the current quarter under review except for the following: 
</a:t>
          </a:r>
        </a:p>
      </xdr:txBody>
    </xdr:sp>
    <xdr:clientData/>
  </xdr:twoCellAnchor>
  <xdr:twoCellAnchor>
    <xdr:from>
      <xdr:col>1</xdr:col>
      <xdr:colOff>9525</xdr:colOff>
      <xdr:row>73</xdr:row>
      <xdr:rowOff>0</xdr:rowOff>
    </xdr:from>
    <xdr:to>
      <xdr:col>5</xdr:col>
      <xdr:colOff>1085850</xdr:colOff>
      <xdr:row>82</xdr:row>
      <xdr:rowOff>57150</xdr:rowOff>
    </xdr:to>
    <xdr:sp>
      <xdr:nvSpPr>
        <xdr:cNvPr id="19" name="TextBox 56"/>
        <xdr:cNvSpPr txBox="1">
          <a:spLocks noChangeArrowheads="1"/>
        </xdr:cNvSpPr>
      </xdr:nvSpPr>
      <xdr:spPr>
        <a:xfrm>
          <a:off x="285750" y="11496675"/>
          <a:ext cx="6181725" cy="15144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adoption of this new FRS has resulted in a change in accounting policy for investment properties. Properties held for capital gain or rental purposes are reclassified from property, plant and equipment to investment properties. Investment properties are now stated at fair value, representing open-market value. Gains or losses arising from changes in the fair values of investment properties are recognised in profit or loss in the period in which they arise. Prior to 1 January 2006, i</a:t>
          </a:r>
          <a:r>
            <a:rPr lang="en-US" cap="none" sz="1000" b="0" i="0" u="none" baseline="0">
              <a:latin typeface="Arial"/>
              <a:ea typeface="Arial"/>
              <a:cs typeface="Arial"/>
            </a:rPr>
            <a:t>nvestment</a:t>
          </a:r>
          <a:r>
            <a:rPr lang="en-US" cap="none" sz="1000" b="0" i="0" u="none" baseline="0">
              <a:latin typeface="Arial"/>
              <a:ea typeface="Arial"/>
              <a:cs typeface="Arial"/>
            </a:rPr>
            <a:t> properties were carried at </a:t>
          </a:r>
          <a:r>
            <a:rPr lang="en-US" cap="none" sz="1000" b="0" i="0" u="none" baseline="0">
              <a:latin typeface="Arial"/>
              <a:ea typeface="Arial"/>
              <a:cs typeface="Arial"/>
            </a:rPr>
            <a:t>cost and</a:t>
          </a:r>
          <a:r>
            <a:rPr lang="en-US" cap="none" sz="1000" b="0" i="0" u="none" baseline="0">
              <a:latin typeface="Arial"/>
              <a:ea typeface="Arial"/>
              <a:cs typeface="Arial"/>
            </a:rPr>
            <a:t> depreciated on a straight-line basis over its estimated useful life. In accordance with the transitional provisions of FRS 140, this change in accounting policy is applied prospectively and the comparatives as at 31 December 2005 are not restated. Instead, the changes have been accounted for by restating the following opening balance in the balance sheet as at 1 January 2006:
</a:t>
          </a:r>
        </a:p>
      </xdr:txBody>
    </xdr:sp>
    <xdr:clientData/>
  </xdr:twoCellAnchor>
  <xdr:twoCellAnchor>
    <xdr:from>
      <xdr:col>1</xdr:col>
      <xdr:colOff>9525</xdr:colOff>
      <xdr:row>65</xdr:row>
      <xdr:rowOff>0</xdr:rowOff>
    </xdr:from>
    <xdr:to>
      <xdr:col>5</xdr:col>
      <xdr:colOff>1076325</xdr:colOff>
      <xdr:row>70</xdr:row>
      <xdr:rowOff>95250</xdr:rowOff>
    </xdr:to>
    <xdr:sp>
      <xdr:nvSpPr>
        <xdr:cNvPr id="20" name="TextBox 57"/>
        <xdr:cNvSpPr txBox="1">
          <a:spLocks noChangeArrowheads="1"/>
        </xdr:cNvSpPr>
      </xdr:nvSpPr>
      <xdr:spPr>
        <a:xfrm>
          <a:off x="285750" y="10201275"/>
          <a:ext cx="6172200" cy="9048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adoption of this new FRS has resulted in a change in accounting policy for certain acquired computer software and licenses whereby computer software and licenses that are not integral part of the related hardware are treated as intangible assets. Such intangible assets are carried at</a:t>
          </a:r>
          <a:r>
            <a:rPr lang="en-US" cap="none" sz="1000" b="0" i="0" u="none" baseline="0">
              <a:latin typeface="Arial"/>
              <a:ea typeface="Arial"/>
              <a:cs typeface="Arial"/>
            </a:rPr>
            <a:t> cost</a:t>
          </a:r>
          <a:r>
            <a:rPr lang="en-US" cap="none" sz="1000" b="0" i="0" u="none" baseline="0">
              <a:latin typeface="Arial"/>
              <a:ea typeface="Arial"/>
              <a:cs typeface="Arial"/>
            </a:rPr>
            <a:t> less accumulated amortisation and any accumulated impairment losses. Amortisation is provided for on a straight-line basis over the estimated useful life of the intangible assets.
</a:t>
          </a:r>
        </a:p>
      </xdr:txBody>
    </xdr:sp>
    <xdr:clientData/>
  </xdr:twoCellAnchor>
  <xdr:twoCellAnchor>
    <xdr:from>
      <xdr:col>1</xdr:col>
      <xdr:colOff>9525</xdr:colOff>
      <xdr:row>47</xdr:row>
      <xdr:rowOff>9525</xdr:rowOff>
    </xdr:from>
    <xdr:to>
      <xdr:col>5</xdr:col>
      <xdr:colOff>1076325</xdr:colOff>
      <xdr:row>55</xdr:row>
      <xdr:rowOff>0</xdr:rowOff>
    </xdr:to>
    <xdr:sp>
      <xdr:nvSpPr>
        <xdr:cNvPr id="21" name="TextBox 61"/>
        <xdr:cNvSpPr txBox="1">
          <a:spLocks noChangeArrowheads="1"/>
        </xdr:cNvSpPr>
      </xdr:nvSpPr>
      <xdr:spPr>
        <a:xfrm>
          <a:off x="285750" y="7296150"/>
          <a:ext cx="6172200" cy="12858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adoption of FRS 5 requires a non-current asset to be classified as held for sale if its carrying amount will be recovered principally through a sale transaction rather than through continuing use. These assets may be a component of an entity, a disposal group or an individual non-current asset. Non current asset held for sale is measured at the lower of its carrying amount and fair value less costs to sell.
The Group has applied FRS 5 prospectively since 1 January 2006, which has resulted in a change in accounting policy whereby the carrying amount of a building is reclassified from property, plant and equipment to non-current asset held for sale.
</a:t>
          </a:r>
        </a:p>
      </xdr:txBody>
    </xdr:sp>
    <xdr:clientData/>
  </xdr:twoCellAnchor>
  <xdr:twoCellAnchor>
    <xdr:from>
      <xdr:col>1</xdr:col>
      <xdr:colOff>9525</xdr:colOff>
      <xdr:row>162</xdr:row>
      <xdr:rowOff>19050</xdr:rowOff>
    </xdr:from>
    <xdr:to>
      <xdr:col>5</xdr:col>
      <xdr:colOff>1085850</xdr:colOff>
      <xdr:row>169</xdr:row>
      <xdr:rowOff>38100</xdr:rowOff>
    </xdr:to>
    <xdr:sp>
      <xdr:nvSpPr>
        <xdr:cNvPr id="22" name="TextBox 67"/>
        <xdr:cNvSpPr txBox="1">
          <a:spLocks noChangeArrowheads="1"/>
        </xdr:cNvSpPr>
      </xdr:nvSpPr>
      <xdr:spPr>
        <a:xfrm>
          <a:off x="285750" y="26003250"/>
          <a:ext cx="6181725" cy="11525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On 5 June 2006, the Company incorporated a foreign subsidiary in Australia via a subscription of 60 ordinary shares of Australian Dollar ("A$") 1.00 each representing 60% equity interest in Metronic Australia Pty Ltd ("MAPL") for a cash consideration of A$60. The remaining 40% equity interest in MAPL is held by John Whitworth, an Australian citizen. MAPL is a propriety company limited by shares and is registered under the Corporations Act 2001, Australia, with an authorised share capital of A$1,000,000 and paid up capital of A$100 comprising 1,000,000 shares and 100 shares of A$1.00 each respectively. The intended principal activities of MAPL are automation and energy systems marketing and distribution.
</a:t>
          </a:r>
        </a:p>
      </xdr:txBody>
    </xdr:sp>
    <xdr:clientData/>
  </xdr:twoCellAnchor>
  <xdr:twoCellAnchor>
    <xdr:from>
      <xdr:col>1</xdr:col>
      <xdr:colOff>19050</xdr:colOff>
      <xdr:row>145</xdr:row>
      <xdr:rowOff>0</xdr:rowOff>
    </xdr:from>
    <xdr:to>
      <xdr:col>6</xdr:col>
      <xdr:colOff>0</xdr:colOff>
      <xdr:row>147</xdr:row>
      <xdr:rowOff>57150</xdr:rowOff>
    </xdr:to>
    <xdr:sp>
      <xdr:nvSpPr>
        <xdr:cNvPr id="23" name="TextBox 69"/>
        <xdr:cNvSpPr txBox="1">
          <a:spLocks noChangeArrowheads="1"/>
        </xdr:cNvSpPr>
      </xdr:nvSpPr>
      <xdr:spPr>
        <a:xfrm>
          <a:off x="295275" y="23231475"/>
          <a:ext cx="6181725" cy="3810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Save as disclosed in Note 24(a) and below, there were no changes in the composition of the Group during the current quarter under review:</a:t>
          </a:r>
        </a:p>
      </xdr:txBody>
    </xdr:sp>
    <xdr:clientData/>
  </xdr:twoCellAnchor>
  <xdr:twoCellAnchor>
    <xdr:from>
      <xdr:col>1</xdr:col>
      <xdr:colOff>9525</xdr:colOff>
      <xdr:row>150</xdr:row>
      <xdr:rowOff>19050</xdr:rowOff>
    </xdr:from>
    <xdr:to>
      <xdr:col>5</xdr:col>
      <xdr:colOff>1085850</xdr:colOff>
      <xdr:row>159</xdr:row>
      <xdr:rowOff>104775</xdr:rowOff>
    </xdr:to>
    <xdr:sp>
      <xdr:nvSpPr>
        <xdr:cNvPr id="24" name="TextBox 70"/>
        <xdr:cNvSpPr txBox="1">
          <a:spLocks noChangeArrowheads="1"/>
        </xdr:cNvSpPr>
      </xdr:nvSpPr>
      <xdr:spPr>
        <a:xfrm>
          <a:off x="285750" y="24060150"/>
          <a:ext cx="6181725" cy="15430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On 14 April 2006, the Company signed a Joint Venture cum Shareholders’ Agreement with iCare Health Services Pte Ltd to co-operate and collaborate on  health care services via a joint venture company known as Metronic iCares Sdn Bhd (formerly known as Success Knowledge Sdn Bhd)</a:t>
          </a:r>
          <a:r>
            <a:rPr lang="en-US" cap="none" sz="1000" b="0" i="0" u="none" baseline="0">
              <a:latin typeface="Arial"/>
              <a:ea typeface="Arial"/>
              <a:cs typeface="Arial"/>
            </a:rPr>
            <a:t> ("MiCares") </a:t>
          </a:r>
          <a:r>
            <a:rPr lang="en-US" cap="none" sz="1000" b="0" i="0" u="none" baseline="0">
              <a:latin typeface="Arial"/>
              <a:ea typeface="Arial"/>
              <a:cs typeface="Arial"/>
            </a:rPr>
            <a:t>which was incorporated on 20 March 2006. </a:t>
          </a:r>
          <a:r>
            <a:rPr lang="en-US" cap="none" sz="1000" b="0" i="0" u="none" baseline="0">
              <a:latin typeface="Arial"/>
              <a:ea typeface="Arial"/>
              <a:cs typeface="Arial"/>
            </a:rPr>
            <a:t>The Company currently  holds 51% equity interest in MiCares via an acquisition of 1 ordinary shares of RM1 each in MiCares ("MiCares Shares") for a cash consideration of RM1, and a subscription of 50 new MiCares Shares for a cash consideration of RM50. On 5 June 2006, MiCares increased its ordinary issued and paid-up share capital from 100 to 250,000 of RM1 each. On even date, the company further subscribed for 127,449 of the ordinary shares at RM1 each in MiCares for a cash consideration of RM127,449, thus maintaining its 51% equity interest in MiCares.</a:t>
          </a:r>
          <a:r>
            <a:rPr lang="en-US" cap="none" sz="1000" b="0" i="0" u="none" baseline="0">
              <a:latin typeface="Arial"/>
              <a:ea typeface="Arial"/>
              <a:cs typeface="Arial"/>
            </a:rPr>
            <a:t>
</a:t>
          </a:r>
        </a:p>
      </xdr:txBody>
    </xdr:sp>
    <xdr:clientData/>
  </xdr:twoCellAnchor>
  <xdr:oneCellAnchor>
    <xdr:from>
      <xdr:col>5</xdr:col>
      <xdr:colOff>933450</xdr:colOff>
      <xdr:row>180</xdr:row>
      <xdr:rowOff>0</xdr:rowOff>
    </xdr:from>
    <xdr:ext cx="66675" cy="190500"/>
    <xdr:sp>
      <xdr:nvSpPr>
        <xdr:cNvPr id="25" name="TextBox 72"/>
        <xdr:cNvSpPr txBox="1">
          <a:spLocks noChangeArrowheads="1"/>
        </xdr:cNvSpPr>
      </xdr:nvSpPr>
      <xdr:spPr>
        <a:xfrm>
          <a:off x="6315075" y="28908375"/>
          <a:ext cx="66675"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933450</xdr:colOff>
      <xdr:row>179</xdr:row>
      <xdr:rowOff>28575</xdr:rowOff>
    </xdr:from>
    <xdr:ext cx="66675" cy="190500"/>
    <xdr:sp>
      <xdr:nvSpPr>
        <xdr:cNvPr id="26" name="TextBox 75"/>
        <xdr:cNvSpPr txBox="1">
          <a:spLocks noChangeArrowheads="1"/>
        </xdr:cNvSpPr>
      </xdr:nvSpPr>
      <xdr:spPr>
        <a:xfrm>
          <a:off x="6315075" y="28765500"/>
          <a:ext cx="66675"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9525</xdr:colOff>
      <xdr:row>124</xdr:row>
      <xdr:rowOff>0</xdr:rowOff>
    </xdr:from>
    <xdr:to>
      <xdr:col>5</xdr:col>
      <xdr:colOff>1076325</xdr:colOff>
      <xdr:row>128</xdr:row>
      <xdr:rowOff>85725</xdr:rowOff>
    </xdr:to>
    <xdr:sp>
      <xdr:nvSpPr>
        <xdr:cNvPr id="27" name="TextBox 77"/>
        <xdr:cNvSpPr txBox="1">
          <a:spLocks noChangeArrowheads="1"/>
        </xdr:cNvSpPr>
      </xdr:nvSpPr>
      <xdr:spPr>
        <a:xfrm>
          <a:off x="285750" y="19821525"/>
          <a:ext cx="6172200" cy="7334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 final dividend of 3% less 28% income tax on 283,540,000 ordinary shares, amounting to RM612,447, in respect of the financial year ended 31 December 2005, had been approved by shareholders in the Annual General Meeting held on 15 June 2006 and was paid by the company on 28 July 2006 to all holders of ordinary shares where names appeared in the Record of Depositors at the close of business on 6 July 2006.</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9525</xdr:rowOff>
    </xdr:from>
    <xdr:to>
      <xdr:col>7</xdr:col>
      <xdr:colOff>1009650</xdr:colOff>
      <xdr:row>5</xdr:row>
      <xdr:rowOff>66675</xdr:rowOff>
    </xdr:to>
    <xdr:sp>
      <xdr:nvSpPr>
        <xdr:cNvPr id="1" name="TextBox 1"/>
        <xdr:cNvSpPr txBox="1">
          <a:spLocks noChangeArrowheads="1"/>
        </xdr:cNvSpPr>
      </xdr:nvSpPr>
      <xdr:spPr>
        <a:xfrm>
          <a:off x="0" y="514350"/>
          <a:ext cx="6496050" cy="400050"/>
        </a:xfrm>
        <a:prstGeom prst="rect">
          <a:avLst/>
        </a:prstGeom>
        <a:solidFill>
          <a:srgbClr val="FFFFFF"/>
        </a:solidFill>
        <a:ln w="9525" cmpd="sng">
          <a:noFill/>
        </a:ln>
      </xdr:spPr>
      <xdr:txBody>
        <a:bodyPr vertOverflow="clip" wrap="square"/>
        <a:p>
          <a:pPr algn="just">
            <a:defRPr/>
          </a:pPr>
          <a:r>
            <a:rPr lang="en-US" cap="none" sz="1000" b="1" i="0" u="none" baseline="0">
              <a:latin typeface="Arial"/>
              <a:ea typeface="Arial"/>
              <a:cs typeface="Arial"/>
            </a:rPr>
            <a:t>ADDITIONAL INFORMATION PURSUANT TO THE LISTING REQUIREMENTS OF BURSA MALAYSIA SECURITIES BERHAD FOR THE MESDAQ MARKET </a:t>
          </a:r>
        </a:p>
      </xdr:txBody>
    </xdr:sp>
    <xdr:clientData/>
  </xdr:twoCellAnchor>
  <xdr:twoCellAnchor>
    <xdr:from>
      <xdr:col>1</xdr:col>
      <xdr:colOff>9525</xdr:colOff>
      <xdr:row>7</xdr:row>
      <xdr:rowOff>161925</xdr:rowOff>
    </xdr:from>
    <xdr:to>
      <xdr:col>8</xdr:col>
      <xdr:colOff>0</xdr:colOff>
      <xdr:row>24</xdr:row>
      <xdr:rowOff>114300</xdr:rowOff>
    </xdr:to>
    <xdr:sp>
      <xdr:nvSpPr>
        <xdr:cNvPr id="2" name="TextBox 2"/>
        <xdr:cNvSpPr txBox="1">
          <a:spLocks noChangeArrowheads="1"/>
        </xdr:cNvSpPr>
      </xdr:nvSpPr>
      <xdr:spPr>
        <a:xfrm>
          <a:off x="228600" y="1352550"/>
          <a:ext cx="6267450" cy="28670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recorded a revenue of RM25,420,032 for the current quarter under review, which is RM3,980,545 or 19% higher than the corresponding figure of RM21,439,487 for the previous financial year, mainly due to higher value of progress claim certificates received for the jobs completed as well as higher maintenance and service income. 
However, the profit before taxation for the current quarter under review of RM2,995,734 is RM249,103 or 8% lower compared with the corresponding figure of RM3,244,837 for the previous financial year, in spite of the increase in revenue and decrease in operating costs. The decrease in profit before taxation was mainly due to the fact that the jobs completed during the current quarter under review are with lower gross profit margin compared to those completed during the preceding corresponding quarter . 
The Group's revenue of RM50,800,448 for the current financial period ended 30 June 2006 is RM8,354,422 or 20% higher than the revenue of RM42,446,026 reported in the previous financial period ended 30 June 2005, while the profit before taxation of RM5,837,635 is RM506,143 or 8% lower than the corresponding figure of RM6,343,796 reported in the previous financial period ended 30 June 2005. This is mainly attributable to lower gross margin for the jobs completed during the current financial period ended 30 June 2006 despite higher value of jobs being completed during the said period.
</a:t>
          </a:r>
        </a:p>
      </xdr:txBody>
    </xdr:sp>
    <xdr:clientData/>
  </xdr:twoCellAnchor>
  <xdr:twoCellAnchor>
    <xdr:from>
      <xdr:col>1</xdr:col>
      <xdr:colOff>9525</xdr:colOff>
      <xdr:row>62</xdr:row>
      <xdr:rowOff>0</xdr:rowOff>
    </xdr:from>
    <xdr:to>
      <xdr:col>8</xdr:col>
      <xdr:colOff>0</xdr:colOff>
      <xdr:row>65</xdr:row>
      <xdr:rowOff>76200</xdr:rowOff>
    </xdr:to>
    <xdr:sp>
      <xdr:nvSpPr>
        <xdr:cNvPr id="3" name="TextBox 7"/>
        <xdr:cNvSpPr txBox="1">
          <a:spLocks noChangeArrowheads="1"/>
        </xdr:cNvSpPr>
      </xdr:nvSpPr>
      <xdr:spPr>
        <a:xfrm>
          <a:off x="228600" y="10287000"/>
          <a:ext cx="6267450" cy="5905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sale of unquoted investments and properties for the current quarter under review except for the disposal of a property classified as a non-current asset held for sale which resulted in a gain on disposal of RM329,530.</a:t>
          </a:r>
        </a:p>
      </xdr:txBody>
    </xdr:sp>
    <xdr:clientData/>
  </xdr:twoCellAnchor>
  <xdr:twoCellAnchor>
    <xdr:from>
      <xdr:col>2</xdr:col>
      <xdr:colOff>9525</xdr:colOff>
      <xdr:row>84</xdr:row>
      <xdr:rowOff>9525</xdr:rowOff>
    </xdr:from>
    <xdr:to>
      <xdr:col>8</xdr:col>
      <xdr:colOff>0</xdr:colOff>
      <xdr:row>97</xdr:row>
      <xdr:rowOff>114300</xdr:rowOff>
    </xdr:to>
    <xdr:sp>
      <xdr:nvSpPr>
        <xdr:cNvPr id="4" name="TextBox 9"/>
        <xdr:cNvSpPr txBox="1">
          <a:spLocks noChangeArrowheads="1"/>
        </xdr:cNvSpPr>
      </xdr:nvSpPr>
      <xdr:spPr>
        <a:xfrm>
          <a:off x="476250" y="14077950"/>
          <a:ext cx="6019800" cy="2333625"/>
        </a:xfrm>
        <a:prstGeom prst="rect">
          <a:avLst/>
        </a:prstGeom>
        <a:solidFill>
          <a:srgbClr val="FFFFFF"/>
        </a:solidFill>
        <a:ln w="9525" cmpd="sng">
          <a:noFill/>
        </a:ln>
      </xdr:spPr>
      <xdr:txBody>
        <a:bodyPr vertOverflow="clip" wrap="square"/>
        <a:p>
          <a:pPr algn="just">
            <a:defRPr/>
          </a:pPr>
          <a:r>
            <a:rPr lang="en-US" cap="none" sz="1000" b="1" i="0" u="none" baseline="0">
              <a:latin typeface="Arial"/>
              <a:ea typeface="Arial"/>
              <a:cs typeface="Arial"/>
            </a:rPr>
            <a:t>(i) Acquisition of a foreign subsidiary</a:t>
          </a:r>
          <a:r>
            <a:rPr lang="en-US" cap="none" sz="1000" b="0" i="0" u="none" baseline="0">
              <a:latin typeface="Arial"/>
              <a:ea typeface="Arial"/>
              <a:cs typeface="Arial"/>
            </a:rPr>
            <a:t>
Pursuant to the Memorandum of Understanding dated 7 March 2003 and the disclosure in the Company's Prospectus dated 30 April 2004, Metronic Engineering Sdn Bhd ("MESB"), a wholly-owned subsidiary of the Company, had, on 13 July 2004, entered into a conditional Acquisition of Shares and Shareholders Agreement ("the Agreement") with Infocon Holdings (S) Pte Ltd (“ISPL”) whereby MESB agreed to purchase 51% of shares in Infocon (Beijing) Environment Control Technology Company Limited (“IBEC”), a subsidiary of ISPL for a cash consideration of USD300,000. Approval from Bank Negara Malaysia under ECM 9 had been obtained on 23 July 2004.
A proposal had been submitted to ISPL proposing variations to certain terms and conditions of the Agreement. As at the date of this announcement, the acquisition is pending finalisation of the terms and conditions of the Agreement. 
</a:t>
          </a:r>
        </a:p>
      </xdr:txBody>
    </xdr:sp>
    <xdr:clientData/>
  </xdr:twoCellAnchor>
  <xdr:twoCellAnchor>
    <xdr:from>
      <xdr:col>0</xdr:col>
      <xdr:colOff>219075</xdr:colOff>
      <xdr:row>240</xdr:row>
      <xdr:rowOff>0</xdr:rowOff>
    </xdr:from>
    <xdr:to>
      <xdr:col>7</xdr:col>
      <xdr:colOff>1009650</xdr:colOff>
      <xdr:row>242</xdr:row>
      <xdr:rowOff>66675</xdr:rowOff>
    </xdr:to>
    <xdr:sp>
      <xdr:nvSpPr>
        <xdr:cNvPr id="5" name="TextBox 10"/>
        <xdr:cNvSpPr txBox="1">
          <a:spLocks noChangeArrowheads="1"/>
        </xdr:cNvSpPr>
      </xdr:nvSpPr>
      <xdr:spPr>
        <a:xfrm>
          <a:off x="219075" y="41500425"/>
          <a:ext cx="6276975" cy="4095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Group had not entered into any contracts involving off balance sheet financial instruments as at the date of this announcement.
</a:t>
          </a:r>
        </a:p>
      </xdr:txBody>
    </xdr:sp>
    <xdr:clientData/>
  </xdr:twoCellAnchor>
  <xdr:twoCellAnchor>
    <xdr:from>
      <xdr:col>1</xdr:col>
      <xdr:colOff>238125</xdr:colOff>
      <xdr:row>248</xdr:row>
      <xdr:rowOff>19050</xdr:rowOff>
    </xdr:from>
    <xdr:to>
      <xdr:col>7</xdr:col>
      <xdr:colOff>990600</xdr:colOff>
      <xdr:row>257</xdr:row>
      <xdr:rowOff>104775</xdr:rowOff>
    </xdr:to>
    <xdr:sp>
      <xdr:nvSpPr>
        <xdr:cNvPr id="6" name="TextBox 11"/>
        <xdr:cNvSpPr txBox="1">
          <a:spLocks noChangeArrowheads="1"/>
        </xdr:cNvSpPr>
      </xdr:nvSpPr>
      <xdr:spPr>
        <a:xfrm>
          <a:off x="457200" y="42891075"/>
          <a:ext cx="6019800" cy="16287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MESB had on 26 September 2003 vide Civil Suit No MT3-22-833-2003 made a claim against United Engineers (Malaysia) Bhd ("UEM") for RM939,365.14 being the non-settlement of the third payment for the provision of BAS Control System for Telekom Malaysia Berhad Headquarters Project pursuant to an agreement between MESB and UEM dated 2 May 2002. The Defendant had filed its defence on 16 January 2004. MESB had filed its reply to the defence on 29 January 2004. The suit came up for 1st Pre-Trial Case Management on 1 February 2005. On 17 January 2006, UEM's application to determine the suit by way of a Question of Law had been dismissed by the High Court of Shah Alam. The Judge ordered the suit to be heard in Open Court. The next Case Management date has been fixed on 30 August 2006.The legal advisor is of the opinion that MESB has a good chance of succeeding.</a:t>
          </a:r>
        </a:p>
      </xdr:txBody>
    </xdr:sp>
    <xdr:clientData/>
  </xdr:twoCellAnchor>
  <xdr:twoCellAnchor>
    <xdr:from>
      <xdr:col>1</xdr:col>
      <xdr:colOff>9525</xdr:colOff>
      <xdr:row>319</xdr:row>
      <xdr:rowOff>9525</xdr:rowOff>
    </xdr:from>
    <xdr:to>
      <xdr:col>7</xdr:col>
      <xdr:colOff>1009650</xdr:colOff>
      <xdr:row>322</xdr:row>
      <xdr:rowOff>0</xdr:rowOff>
    </xdr:to>
    <xdr:sp>
      <xdr:nvSpPr>
        <xdr:cNvPr id="7" name="TextBox 13"/>
        <xdr:cNvSpPr txBox="1">
          <a:spLocks noChangeArrowheads="1"/>
        </xdr:cNvSpPr>
      </xdr:nvSpPr>
      <xdr:spPr>
        <a:xfrm>
          <a:off x="228600" y="55064025"/>
          <a:ext cx="6267450" cy="5048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interim financial statements were authorised for issue by the Board of Directors in accordance with a resolution of the directors on 28 August 2006.</a:t>
          </a:r>
        </a:p>
      </xdr:txBody>
    </xdr:sp>
    <xdr:clientData/>
  </xdr:twoCellAnchor>
  <xdr:twoCellAnchor>
    <xdr:from>
      <xdr:col>1</xdr:col>
      <xdr:colOff>9525</xdr:colOff>
      <xdr:row>57</xdr:row>
      <xdr:rowOff>9525</xdr:rowOff>
    </xdr:from>
    <xdr:to>
      <xdr:col>7</xdr:col>
      <xdr:colOff>1009650</xdr:colOff>
      <xdr:row>59</xdr:row>
      <xdr:rowOff>47625</xdr:rowOff>
    </xdr:to>
    <xdr:sp>
      <xdr:nvSpPr>
        <xdr:cNvPr id="8" name="TextBox 14"/>
        <xdr:cNvSpPr txBox="1">
          <a:spLocks noChangeArrowheads="1"/>
        </xdr:cNvSpPr>
      </xdr:nvSpPr>
      <xdr:spPr>
        <a:xfrm>
          <a:off x="228600" y="9439275"/>
          <a:ext cx="6267450" cy="3810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effective tax rate for the financial year ended 30 June 2006 presented above is higher than the statutory tax rate principally due to certain expenses which are not deductible for tax purposes.</a:t>
          </a:r>
        </a:p>
      </xdr:txBody>
    </xdr:sp>
    <xdr:clientData/>
  </xdr:twoCellAnchor>
  <xdr:twoCellAnchor>
    <xdr:from>
      <xdr:col>1</xdr:col>
      <xdr:colOff>9525</xdr:colOff>
      <xdr:row>207</xdr:row>
      <xdr:rowOff>0</xdr:rowOff>
    </xdr:from>
    <xdr:to>
      <xdr:col>7</xdr:col>
      <xdr:colOff>1009650</xdr:colOff>
      <xdr:row>210</xdr:row>
      <xdr:rowOff>66675</xdr:rowOff>
    </xdr:to>
    <xdr:sp>
      <xdr:nvSpPr>
        <xdr:cNvPr id="9" name="TextBox 15"/>
        <xdr:cNvSpPr txBox="1">
          <a:spLocks noChangeArrowheads="1"/>
        </xdr:cNvSpPr>
      </xdr:nvSpPr>
      <xdr:spPr>
        <a:xfrm>
          <a:off x="228600" y="35166300"/>
          <a:ext cx="6267450" cy="5810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As at the date of this announcement, the proceeds arising from the public issue of 71,000,000 new ordinary shares of 10 sen each pursuant to the listing of the Company on the MESDAQ Market of Bursa Securities amounting to RM14.91 million have been utilised as follows:
</a:t>
          </a:r>
        </a:p>
      </xdr:txBody>
    </xdr:sp>
    <xdr:clientData/>
  </xdr:twoCellAnchor>
  <xdr:twoCellAnchor>
    <xdr:from>
      <xdr:col>1</xdr:col>
      <xdr:colOff>9525</xdr:colOff>
      <xdr:row>43</xdr:row>
      <xdr:rowOff>161925</xdr:rowOff>
    </xdr:from>
    <xdr:to>
      <xdr:col>8</xdr:col>
      <xdr:colOff>0</xdr:colOff>
      <xdr:row>45</xdr:row>
      <xdr:rowOff>95250</xdr:rowOff>
    </xdr:to>
    <xdr:sp>
      <xdr:nvSpPr>
        <xdr:cNvPr id="10" name="TextBox 16"/>
        <xdr:cNvSpPr txBox="1">
          <a:spLocks noChangeArrowheads="1"/>
        </xdr:cNvSpPr>
      </xdr:nvSpPr>
      <xdr:spPr>
        <a:xfrm>
          <a:off x="228600" y="7524750"/>
          <a:ext cx="6267450" cy="2762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 applicable as no profit forecast was published by the Group. </a:t>
          </a:r>
        </a:p>
      </xdr:txBody>
    </xdr:sp>
    <xdr:clientData/>
  </xdr:twoCellAnchor>
  <xdr:twoCellAnchor>
    <xdr:from>
      <xdr:col>1</xdr:col>
      <xdr:colOff>0</xdr:colOff>
      <xdr:row>101</xdr:row>
      <xdr:rowOff>0</xdr:rowOff>
    </xdr:from>
    <xdr:to>
      <xdr:col>7</xdr:col>
      <xdr:colOff>1009650</xdr:colOff>
      <xdr:row>101</xdr:row>
      <xdr:rowOff>0</xdr:rowOff>
    </xdr:to>
    <xdr:sp>
      <xdr:nvSpPr>
        <xdr:cNvPr id="11" name="TextBox 18"/>
        <xdr:cNvSpPr txBox="1">
          <a:spLocks noChangeArrowheads="1"/>
        </xdr:cNvSpPr>
      </xdr:nvSpPr>
      <xdr:spPr>
        <a:xfrm>
          <a:off x="219075" y="16983075"/>
          <a:ext cx="6276975" cy="0"/>
        </a:xfrm>
        <a:prstGeom prst="rect">
          <a:avLst/>
        </a:prstGeom>
        <a:solidFill>
          <a:srgbClr val="FFFFFF"/>
        </a:solidFill>
        <a:ln w="9525" cmpd="sng">
          <a:noFill/>
        </a:ln>
      </xdr:spPr>
      <xdr:txBody>
        <a:bodyPr vertOverflow="clip" wrap="square"/>
        <a:p>
          <a:pPr algn="just">
            <a:defRPr/>
          </a:pPr>
          <a:r>
            <a:rPr lang="en-US" cap="none" sz="1000" b="1" i="0" u="none" baseline="0">
              <a:latin typeface="Arial"/>
              <a:ea typeface="Arial"/>
              <a:cs typeface="Arial"/>
            </a:rPr>
            <a:t>Incorporation of a foreign subsidiary
</a:t>
          </a:r>
          <a:r>
            <a:rPr lang="en-US" cap="none" sz="1000" b="0" i="0" u="none" baseline="0">
              <a:latin typeface="Arial"/>
              <a:ea typeface="Arial"/>
              <a:cs typeface="Arial"/>
            </a:rPr>
            <a:t>
On 31 January 2005, the Company announced the incorporation of a wholly owned foreign subsidiary, Metronic Microsystem (Beijing) Company Limited on 15 January 2005 in the People's Republic of China (PRC) with a total registered capital of USD1,250,000 via a subscription of 1,250,000 shares of USD1.00 each. Approval from Bank Negara Malaysia under ECM 9 was obtained on 21 February 2005.
As at the date of this report, the Company has yet to remit fund to the PRC for the aforesaid investment. </a:t>
          </a:r>
        </a:p>
      </xdr:txBody>
    </xdr:sp>
    <xdr:clientData/>
  </xdr:twoCellAnchor>
  <xdr:twoCellAnchor>
    <xdr:from>
      <xdr:col>1</xdr:col>
      <xdr:colOff>9525</xdr:colOff>
      <xdr:row>243</xdr:row>
      <xdr:rowOff>0</xdr:rowOff>
    </xdr:from>
    <xdr:to>
      <xdr:col>7</xdr:col>
      <xdr:colOff>1009650</xdr:colOff>
      <xdr:row>243</xdr:row>
      <xdr:rowOff>0</xdr:rowOff>
    </xdr:to>
    <xdr:sp>
      <xdr:nvSpPr>
        <xdr:cNvPr id="12" name="TextBox 19"/>
        <xdr:cNvSpPr txBox="1">
          <a:spLocks noChangeArrowheads="1"/>
        </xdr:cNvSpPr>
      </xdr:nvSpPr>
      <xdr:spPr>
        <a:xfrm>
          <a:off x="228600" y="42014775"/>
          <a:ext cx="62674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are minimal credit and market risks posed by the above off balance sheet financial instrument as the forward foreign exchange contract was entered into with a reputable financial institution. 
The Group uses forward foreign exchange contracts to hedge its exposures to fluctuations in foreign exchange rates with respect to its committed purchases denominated in foreign currencies. The forward foreign exchange contracts are not recognised in the financial statement on inception. The hedged purchases transactions are recorded in the books at the contracted rates. Other exchange gains or losses arising from the contracts are recognised in the income statement upon maturity.</a:t>
          </a:r>
        </a:p>
      </xdr:txBody>
    </xdr:sp>
    <xdr:clientData/>
  </xdr:twoCellAnchor>
  <xdr:twoCellAnchor>
    <xdr:from>
      <xdr:col>1</xdr:col>
      <xdr:colOff>19050</xdr:colOff>
      <xdr:row>298</xdr:row>
      <xdr:rowOff>9525</xdr:rowOff>
    </xdr:from>
    <xdr:to>
      <xdr:col>7</xdr:col>
      <xdr:colOff>990600</xdr:colOff>
      <xdr:row>304</xdr:row>
      <xdr:rowOff>76200</xdr:rowOff>
    </xdr:to>
    <xdr:sp>
      <xdr:nvSpPr>
        <xdr:cNvPr id="13" name="TextBox 31"/>
        <xdr:cNvSpPr txBox="1">
          <a:spLocks noChangeArrowheads="1"/>
        </xdr:cNvSpPr>
      </xdr:nvSpPr>
      <xdr:spPr>
        <a:xfrm>
          <a:off x="238125" y="51454050"/>
          <a:ext cx="6238875" cy="10953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 dividend is declared in respect of the quarter under review. </a:t>
          </a:r>
          <a:r>
            <a:rPr lang="en-US" cap="none" sz="1000" b="0" i="0" u="none" baseline="0">
              <a:latin typeface="Arial"/>
              <a:ea typeface="Arial"/>
              <a:cs typeface="Arial"/>
            </a:rPr>
            <a:t>
A final dividend of 3% less 28% income tax on 283,540,000 ordinary shares, amounting to RM612,447, in respect of the financial year ended 31 December 2005, had been approved by shareholders in the Annual General Meeting held on 15 June 2006 and paid by the company on 28 July 2006 to all holders of ordinary shares where names appeared in the Record of Depositors at the close of business on 6 July 2006.
</a:t>
          </a:r>
        </a:p>
      </xdr:txBody>
    </xdr:sp>
    <xdr:clientData/>
  </xdr:twoCellAnchor>
  <xdr:twoCellAnchor>
    <xdr:from>
      <xdr:col>2</xdr:col>
      <xdr:colOff>38100</xdr:colOff>
      <xdr:row>298</xdr:row>
      <xdr:rowOff>0</xdr:rowOff>
    </xdr:from>
    <xdr:to>
      <xdr:col>7</xdr:col>
      <xdr:colOff>1009650</xdr:colOff>
      <xdr:row>298</xdr:row>
      <xdr:rowOff>0</xdr:rowOff>
    </xdr:to>
    <xdr:sp>
      <xdr:nvSpPr>
        <xdr:cNvPr id="14" name="TextBox 32"/>
        <xdr:cNvSpPr txBox="1">
          <a:spLocks noChangeArrowheads="1"/>
        </xdr:cNvSpPr>
      </xdr:nvSpPr>
      <xdr:spPr>
        <a:xfrm>
          <a:off x="504825" y="51444525"/>
          <a:ext cx="59912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 final dividend of 3% less 28% tax, amounting to RM612,447.19 in respect of the financial year ended 31 December 2004, had been approved by shareholders in the Annual General Meeting held on 15 June 2005 and was paid by the Company on 29 July 2005 to all holders of ordinary shares whose names appeared in the Record of Depositors at the close of business on 30 June 2005.
</a:t>
          </a:r>
        </a:p>
      </xdr:txBody>
    </xdr:sp>
    <xdr:clientData/>
  </xdr:twoCellAnchor>
  <xdr:twoCellAnchor>
    <xdr:from>
      <xdr:col>1</xdr:col>
      <xdr:colOff>9525</xdr:colOff>
      <xdr:row>245</xdr:row>
      <xdr:rowOff>0</xdr:rowOff>
    </xdr:from>
    <xdr:to>
      <xdr:col>7</xdr:col>
      <xdr:colOff>1009650</xdr:colOff>
      <xdr:row>247</xdr:row>
      <xdr:rowOff>66675</xdr:rowOff>
    </xdr:to>
    <xdr:sp>
      <xdr:nvSpPr>
        <xdr:cNvPr id="15" name="TextBox 33"/>
        <xdr:cNvSpPr txBox="1">
          <a:spLocks noChangeArrowheads="1"/>
        </xdr:cNvSpPr>
      </xdr:nvSpPr>
      <xdr:spPr>
        <a:xfrm>
          <a:off x="228600" y="42357675"/>
          <a:ext cx="6267450" cy="4095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There were no changes in material litigation, including the status of pending material litigation since the last annual balance sheet date of 31 December 2005, except as disclosed below:
</a:t>
          </a:r>
        </a:p>
      </xdr:txBody>
    </xdr:sp>
    <xdr:clientData/>
  </xdr:twoCellAnchor>
  <xdr:twoCellAnchor>
    <xdr:from>
      <xdr:col>2</xdr:col>
      <xdr:colOff>19050</xdr:colOff>
      <xdr:row>258</xdr:row>
      <xdr:rowOff>9525</xdr:rowOff>
    </xdr:from>
    <xdr:to>
      <xdr:col>7</xdr:col>
      <xdr:colOff>1000125</xdr:colOff>
      <xdr:row>267</xdr:row>
      <xdr:rowOff>161925</xdr:rowOff>
    </xdr:to>
    <xdr:sp>
      <xdr:nvSpPr>
        <xdr:cNvPr id="16" name="TextBox 34"/>
        <xdr:cNvSpPr txBox="1">
          <a:spLocks noChangeArrowheads="1"/>
        </xdr:cNvSpPr>
      </xdr:nvSpPr>
      <xdr:spPr>
        <a:xfrm>
          <a:off x="485775" y="44596050"/>
          <a:ext cx="6000750" cy="16954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Further to the letter of demand as disclosed during the quarter ended 31 March 2005, MESB had, through its solicitors served a Section 218 Notice dated 21 June 2005 on Ireka Engineering &amp; Construction Sdn Bhd (“Ireka”) for the outstanding sum of RM1,533,676.74 for the provision of Building Security System – Card Access &amp; Management System ("BSS-CAMS") for the General Office Area and Common Facilities of Government Buildings at Lot 4G3 &amp; 4G4, Precinct 4 (Phase 2) at the Federal Government administrative Centre in Putrajaya. After the discussions between both parties which were carried out on 24 June 2005 and 29 June 2005, Ireka agreed to settle the outstanding sum of RM2,528,777.39 for the provision of both BSS-CAMS and Building Control System ("BCS") by issuing MESB nine (9) post dated cheques each over a period of nine (9) months. As at the date of this announcement, all the nine (9) post dated cheques have been cleared.</a:t>
          </a:r>
        </a:p>
      </xdr:txBody>
    </xdr:sp>
    <xdr:clientData/>
  </xdr:twoCellAnchor>
  <xdr:twoCellAnchor>
    <xdr:from>
      <xdr:col>1</xdr:col>
      <xdr:colOff>0</xdr:colOff>
      <xdr:row>81</xdr:row>
      <xdr:rowOff>152400</xdr:rowOff>
    </xdr:from>
    <xdr:to>
      <xdr:col>8</xdr:col>
      <xdr:colOff>0</xdr:colOff>
      <xdr:row>83</xdr:row>
      <xdr:rowOff>104775</xdr:rowOff>
    </xdr:to>
    <xdr:sp>
      <xdr:nvSpPr>
        <xdr:cNvPr id="17" name="TextBox 43"/>
        <xdr:cNvSpPr txBox="1">
          <a:spLocks noChangeArrowheads="1"/>
        </xdr:cNvSpPr>
      </xdr:nvSpPr>
      <xdr:spPr>
        <a:xfrm>
          <a:off x="219075" y="13706475"/>
          <a:ext cx="6276975" cy="2952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following are the corporate proposals announced but not completed as at the date of this announcement: 
</a:t>
          </a:r>
        </a:p>
      </xdr:txBody>
    </xdr:sp>
    <xdr:clientData/>
  </xdr:twoCellAnchor>
  <xdr:twoCellAnchor>
    <xdr:from>
      <xdr:col>2</xdr:col>
      <xdr:colOff>9525</xdr:colOff>
      <xdr:row>100</xdr:row>
      <xdr:rowOff>19050</xdr:rowOff>
    </xdr:from>
    <xdr:to>
      <xdr:col>8</xdr:col>
      <xdr:colOff>0</xdr:colOff>
      <xdr:row>106</xdr:row>
      <xdr:rowOff>123825</xdr:rowOff>
    </xdr:to>
    <xdr:sp>
      <xdr:nvSpPr>
        <xdr:cNvPr id="18" name="TextBox 44"/>
        <xdr:cNvSpPr txBox="1">
          <a:spLocks noChangeArrowheads="1"/>
        </xdr:cNvSpPr>
      </xdr:nvSpPr>
      <xdr:spPr>
        <a:xfrm>
          <a:off x="476250" y="16830675"/>
          <a:ext cx="6019800" cy="11334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On 14 April 2006, the Company announced that it has, on even date, written to the shareholders of Ariantec Sdn Bhd ("ASB") to confirm its interest to acquire 200,000 ordinary shares of RM1.00 each in ASB representing 40% of the existing issued and paid -up share capital of ASB from the current shareholders ("Vendor")("the Offer")("Proposed Acquisition of ASB"). The Vendors have on even date accepted the Offer. The principal business activity of ASB is the provision of turnkey solutions on network infrastructure and security management.
</a:t>
          </a:r>
        </a:p>
      </xdr:txBody>
    </xdr:sp>
    <xdr:clientData/>
  </xdr:twoCellAnchor>
  <xdr:twoCellAnchor>
    <xdr:from>
      <xdr:col>2</xdr:col>
      <xdr:colOff>9525</xdr:colOff>
      <xdr:row>159</xdr:row>
      <xdr:rowOff>9525</xdr:rowOff>
    </xdr:from>
    <xdr:to>
      <xdr:col>7</xdr:col>
      <xdr:colOff>990600</xdr:colOff>
      <xdr:row>161</xdr:row>
      <xdr:rowOff>95250</xdr:rowOff>
    </xdr:to>
    <xdr:sp>
      <xdr:nvSpPr>
        <xdr:cNvPr id="19" name="TextBox 45"/>
        <xdr:cNvSpPr txBox="1">
          <a:spLocks noChangeArrowheads="1"/>
        </xdr:cNvSpPr>
      </xdr:nvSpPr>
      <xdr:spPr>
        <a:xfrm>
          <a:off x="476250" y="26946225"/>
          <a:ext cx="6000750" cy="4286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On 14 August 2006, the Company had, via its advisor, Hwang DBS Securities Berhad announced the following proposals:
</a:t>
          </a:r>
        </a:p>
      </xdr:txBody>
    </xdr:sp>
    <xdr:clientData/>
  </xdr:twoCellAnchor>
  <xdr:twoCellAnchor>
    <xdr:from>
      <xdr:col>2</xdr:col>
      <xdr:colOff>0</xdr:colOff>
      <xdr:row>269</xdr:row>
      <xdr:rowOff>0</xdr:rowOff>
    </xdr:from>
    <xdr:to>
      <xdr:col>7</xdr:col>
      <xdr:colOff>1000125</xdr:colOff>
      <xdr:row>278</xdr:row>
      <xdr:rowOff>142875</xdr:rowOff>
    </xdr:to>
    <xdr:sp>
      <xdr:nvSpPr>
        <xdr:cNvPr id="20" name="TextBox 46"/>
        <xdr:cNvSpPr txBox="1">
          <a:spLocks noChangeArrowheads="1"/>
        </xdr:cNvSpPr>
      </xdr:nvSpPr>
      <xdr:spPr>
        <a:xfrm>
          <a:off x="466725" y="46472475"/>
          <a:ext cx="6019800" cy="16859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Lee Bee Leng &amp; two (2) others vs (1) MESB and (2) University Teknologi Petronas. On 15 November 2005, MESB, being the first (1st) defendant was served with a Writ of Summons dated 24 October 2005 by Lee Bee Leng &amp; two (2) others (“Plaintiffs”) claiming for among others general damages amounting to RM500,000.00 or to be taxed  by the court (“Negligence Claim”) and special damages amounting to RM403,550.00 (“Dependency Claim”) due to the death of the 1st Plaintiff’s husband and 2nd &amp; 3rd Plaintiff’s father. The maximum exposure to liabilities of MESB and University Teknologi Petronas is therefore estimated at RM903,550.00. The Plaintiffs claimed that the death was caused by the alleged negligence of MESB and University Teknologi Petronas. A Statement of Defence was filed with the Ipoh High Court on 11 January 2006 by MESB’s solicitors. A reply to the Statement of Defence was dated 10 February 2006. 
</a:t>
          </a:r>
        </a:p>
      </xdr:txBody>
    </xdr:sp>
    <xdr:clientData/>
  </xdr:twoCellAnchor>
  <xdr:twoCellAnchor>
    <xdr:from>
      <xdr:col>1</xdr:col>
      <xdr:colOff>9525</xdr:colOff>
      <xdr:row>27</xdr:row>
      <xdr:rowOff>161925</xdr:rowOff>
    </xdr:from>
    <xdr:to>
      <xdr:col>8</xdr:col>
      <xdr:colOff>0</xdr:colOff>
      <xdr:row>32</xdr:row>
      <xdr:rowOff>66675</xdr:rowOff>
    </xdr:to>
    <xdr:sp>
      <xdr:nvSpPr>
        <xdr:cNvPr id="21" name="TextBox 47"/>
        <xdr:cNvSpPr txBox="1">
          <a:spLocks noChangeArrowheads="1"/>
        </xdr:cNvSpPr>
      </xdr:nvSpPr>
      <xdr:spPr>
        <a:xfrm>
          <a:off x="228600" y="4781550"/>
          <a:ext cx="6267450" cy="7620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Group's profit before tax for the current quarter ended 30 June 2006 of RM2,995,734 represents a marginal increase of RM153,815 or 5% from the</a:t>
          </a:r>
          <a:r>
            <a:rPr lang="en-US" cap="none" sz="1000" b="0" i="0" u="none" baseline="0">
              <a:solidFill>
                <a:srgbClr val="FF0000"/>
              </a:solidFill>
              <a:latin typeface="Arial"/>
              <a:ea typeface="Arial"/>
              <a:cs typeface="Arial"/>
            </a:rPr>
            <a:t> </a:t>
          </a:r>
          <a:r>
            <a:rPr lang="en-US" cap="none" sz="1000" b="0" i="0" u="none" baseline="0">
              <a:latin typeface="Arial"/>
              <a:ea typeface="Arial"/>
              <a:cs typeface="Arial"/>
            </a:rPr>
            <a:t>preceding quarter ended 31 March 2006 of RM2,841,919. This is mainly due to slight improvement in gross profit and a gain on disposal of a property which mitigate the increase in operating costs for the current quarter under review as compared to the preceding quarter.  
</a:t>
          </a:r>
        </a:p>
      </xdr:txBody>
    </xdr:sp>
    <xdr:clientData/>
  </xdr:twoCellAnchor>
  <xdr:twoCellAnchor>
    <xdr:from>
      <xdr:col>1</xdr:col>
      <xdr:colOff>9525</xdr:colOff>
      <xdr:row>35</xdr:row>
      <xdr:rowOff>0</xdr:rowOff>
    </xdr:from>
    <xdr:to>
      <xdr:col>8</xdr:col>
      <xdr:colOff>0</xdr:colOff>
      <xdr:row>41</xdr:row>
      <xdr:rowOff>123825</xdr:rowOff>
    </xdr:to>
    <xdr:sp>
      <xdr:nvSpPr>
        <xdr:cNvPr id="22" name="TextBox 48"/>
        <xdr:cNvSpPr txBox="1">
          <a:spLocks noChangeArrowheads="1"/>
        </xdr:cNvSpPr>
      </xdr:nvSpPr>
      <xdr:spPr>
        <a:xfrm>
          <a:off x="228600" y="5991225"/>
          <a:ext cx="6267450" cy="11525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Based on the order book and the Group's effort on various marketing strategies, the Directors are of the opinion that the Group should be able to perform in accordance to expectations for the remaining quarters of the financial year ending 31 December 2006.
The Group's strategies include geographical expansion, product diversification, improvement of product quality, customer service and operational efficiency.
</a:t>
          </a:r>
        </a:p>
      </xdr:txBody>
    </xdr:sp>
    <xdr:clientData/>
  </xdr:twoCellAnchor>
  <xdr:twoCellAnchor>
    <xdr:from>
      <xdr:col>2</xdr:col>
      <xdr:colOff>19050</xdr:colOff>
      <xdr:row>117</xdr:row>
      <xdr:rowOff>38100</xdr:rowOff>
    </xdr:from>
    <xdr:to>
      <xdr:col>7</xdr:col>
      <xdr:colOff>1000125</xdr:colOff>
      <xdr:row>131</xdr:row>
      <xdr:rowOff>180975</xdr:rowOff>
    </xdr:to>
    <xdr:sp>
      <xdr:nvSpPr>
        <xdr:cNvPr id="23" name="TextBox 50"/>
        <xdr:cNvSpPr txBox="1">
          <a:spLocks noChangeArrowheads="1"/>
        </xdr:cNvSpPr>
      </xdr:nvSpPr>
      <xdr:spPr>
        <a:xfrm>
          <a:off x="485775" y="19764375"/>
          <a:ext cx="6000750" cy="25431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On 18 May 2006, MGB announced that the Company had on 17 May 2006 entered into a binding Heads of Agreement with FEELingK Co., Ltd (“FEELingK”) to set up a joint venture company, to be named as FEELingK Malaysia Sdn Bhd (“FKSB”) with the primary objective of deploying Card Notification Solution, Bulk Short Message Services, Voice SMS and the related consultancy, implementation and operations in Malaysia, Pakistan, India, United Arab Emirates, Saudi Arabia, Qatar, Australia, New Zealand and any other countries to be mutually agreed by MGB and FEELingK (“Joint Venture Agreement”).  The shareholdings of the respective joint venture partners shall be as follows: MGB (60%) and FEELingK (40%).  
On 7 July 2006, MGB announced that the Company had on 6 July 2006 acquired 2 ordinary shares of RM1.00 each in FKSB representing 100% of its issued and paid-up share capital for a total cash consideration of RM2.00 from Ng Ah Fong and Teng Mee Leng. On even date, the Company further subscribed 98 ordinary shares of RM1.00 each in FKSB. As at the date of this announcement, both parties are in the midst of finalising a cooperation agreement to replace the Joint Venture Agreement. Under the cooperation agreement, MGB will own 100% equity interest in FKSB and FEELingK will charge FKSB licensing fees for solutions provided.</a:t>
          </a:r>
        </a:p>
      </xdr:txBody>
    </xdr:sp>
    <xdr:clientData/>
  </xdr:twoCellAnchor>
  <xdr:twoCellAnchor>
    <xdr:from>
      <xdr:col>2</xdr:col>
      <xdr:colOff>38100</xdr:colOff>
      <xdr:row>134</xdr:row>
      <xdr:rowOff>0</xdr:rowOff>
    </xdr:from>
    <xdr:to>
      <xdr:col>7</xdr:col>
      <xdr:colOff>990600</xdr:colOff>
      <xdr:row>145</xdr:row>
      <xdr:rowOff>0</xdr:rowOff>
    </xdr:to>
    <xdr:sp>
      <xdr:nvSpPr>
        <xdr:cNvPr id="24" name="TextBox 51"/>
        <xdr:cNvSpPr txBox="1">
          <a:spLocks noChangeArrowheads="1"/>
        </xdr:cNvSpPr>
      </xdr:nvSpPr>
      <xdr:spPr>
        <a:xfrm>
          <a:off x="504825" y="22650450"/>
          <a:ext cx="5972175" cy="18859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On 14 June 2006, MGB announced that the Company had on 11 June 2006 entered into a deed of partnership with Tariq Mohammed Saeed Abdulla Al Jassmi, a UAE national ("Tariq") and Khalid Abdul Karim Faris, a Jordanian national ("Khalid") (collectively known as the Parties) for the purpose of carrying out the business of intelligent building management system, integrated security management, e-project management of mechanical and electrical services and other related activities in the entire Middle-East and North Africa region.  The partners intend to incorporate a company with limited liability in the Emirate of Dubai under the proposed name of "Metronic Global Berhad LLC" ("the JVC") subject to the approvals of the relevant authorities. The shareholdings of the respective partners in the JVC shall be as follows: MGB (50%), Tariq (25%) and Khalid (25%). 
As at the date of this announcement, the JVC is in the midst of being set up.</a:t>
          </a:r>
        </a:p>
      </xdr:txBody>
    </xdr:sp>
    <xdr:clientData/>
  </xdr:twoCellAnchor>
  <xdr:twoCellAnchor>
    <xdr:from>
      <xdr:col>2</xdr:col>
      <xdr:colOff>9525</xdr:colOff>
      <xdr:row>107</xdr:row>
      <xdr:rowOff>19050</xdr:rowOff>
    </xdr:from>
    <xdr:to>
      <xdr:col>8</xdr:col>
      <xdr:colOff>0</xdr:colOff>
      <xdr:row>110</xdr:row>
      <xdr:rowOff>133350</xdr:rowOff>
    </xdr:to>
    <xdr:sp>
      <xdr:nvSpPr>
        <xdr:cNvPr id="25" name="TextBox 52"/>
        <xdr:cNvSpPr txBox="1">
          <a:spLocks noChangeArrowheads="1"/>
        </xdr:cNvSpPr>
      </xdr:nvSpPr>
      <xdr:spPr>
        <a:xfrm>
          <a:off x="476250" y="18030825"/>
          <a:ext cx="6019800" cy="6286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As at the date of this announcement, the acquisition is pending (i) terms and conditions of the sale and purchase agreement for the proposed acquisition of ASB being mutually agreed by and between the Vendors and the Company; and (ii) final approval of the Board of Directors of  the Company and ASB respectively. 
</a:t>
          </a:r>
        </a:p>
      </xdr:txBody>
    </xdr:sp>
    <xdr:clientData/>
  </xdr:twoCellAnchor>
  <xdr:twoCellAnchor>
    <xdr:from>
      <xdr:col>2</xdr:col>
      <xdr:colOff>228600</xdr:colOff>
      <xdr:row>150</xdr:row>
      <xdr:rowOff>19050</xdr:rowOff>
    </xdr:from>
    <xdr:to>
      <xdr:col>7</xdr:col>
      <xdr:colOff>971550</xdr:colOff>
      <xdr:row>158</xdr:row>
      <xdr:rowOff>114300</xdr:rowOff>
    </xdr:to>
    <xdr:sp>
      <xdr:nvSpPr>
        <xdr:cNvPr id="26" name="TextBox 53"/>
        <xdr:cNvSpPr txBox="1">
          <a:spLocks noChangeArrowheads="1"/>
        </xdr:cNvSpPr>
      </xdr:nvSpPr>
      <xdr:spPr>
        <a:xfrm>
          <a:off x="695325" y="25412700"/>
          <a:ext cx="5762625" cy="1466850"/>
        </a:xfrm>
        <a:prstGeom prst="rect">
          <a:avLst/>
        </a:prstGeom>
        <a:solidFill>
          <a:srgbClr val="FFFFFF"/>
        </a:solidFill>
        <a:ln w="9525" cmpd="sng">
          <a:noFill/>
        </a:ln>
      </xdr:spPr>
      <xdr:txBody>
        <a:bodyPr vertOverflow="clip" wrap="square"/>
        <a:p>
          <a:pPr algn="just">
            <a:defRPr/>
          </a:pPr>
          <a:r>
            <a:rPr lang="en-US" cap="none" sz="1000" b="1" i="0" u="none" baseline="0">
              <a:latin typeface="Arial"/>
              <a:ea typeface="Arial"/>
              <a:cs typeface="Arial"/>
            </a:rPr>
            <a:t>Proposed Acquisition of Unilink; 
Proposed Acquisition of HK Broadway;
Proposed Call Option
Proposed Private Placement;
Proposed Bonus Issue;
Proposed IASC;
Proposed M&amp;A Amendments; and 
Proposed Transfer</a:t>
          </a:r>
        </a:p>
      </xdr:txBody>
    </xdr:sp>
    <xdr:clientData/>
  </xdr:twoCellAnchor>
  <xdr:twoCellAnchor>
    <xdr:from>
      <xdr:col>2</xdr:col>
      <xdr:colOff>238125</xdr:colOff>
      <xdr:row>162</xdr:row>
      <xdr:rowOff>9525</xdr:rowOff>
    </xdr:from>
    <xdr:to>
      <xdr:col>8</xdr:col>
      <xdr:colOff>0</xdr:colOff>
      <xdr:row>167</xdr:row>
      <xdr:rowOff>76200</xdr:rowOff>
    </xdr:to>
    <xdr:sp>
      <xdr:nvSpPr>
        <xdr:cNvPr id="27" name="TextBox 55"/>
        <xdr:cNvSpPr txBox="1">
          <a:spLocks noChangeArrowheads="1"/>
        </xdr:cNvSpPr>
      </xdr:nvSpPr>
      <xdr:spPr>
        <a:xfrm>
          <a:off x="704850" y="27460575"/>
          <a:ext cx="5791200" cy="9239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acquisition of 125 ordinary shares of HK$1.00 each in Unilink Development Limited ("Unilink") ("Unilink Shares") representing 12.5% equity interest in Unilink for a purchase consideration of Renminbi ("RMB") 15,000,000 (equivalent to approximately RM6,912,442 at a foreign exchange rate of RM1.00:RMB2.17) to be satisfied by the issuance of 23,041,474 new ordinary shares of RM0.10 each in MGB ("MGB Shares") at an issue price of RM0.30 per MGB Share ("Proposed Acquisition of Unilink")
</a:t>
          </a:r>
        </a:p>
      </xdr:txBody>
    </xdr:sp>
    <xdr:clientData/>
  </xdr:twoCellAnchor>
  <xdr:twoCellAnchor>
    <xdr:from>
      <xdr:col>2</xdr:col>
      <xdr:colOff>238125</xdr:colOff>
      <xdr:row>168</xdr:row>
      <xdr:rowOff>9525</xdr:rowOff>
    </xdr:from>
    <xdr:to>
      <xdr:col>8</xdr:col>
      <xdr:colOff>0</xdr:colOff>
      <xdr:row>174</xdr:row>
      <xdr:rowOff>38100</xdr:rowOff>
    </xdr:to>
    <xdr:sp>
      <xdr:nvSpPr>
        <xdr:cNvPr id="28" name="TextBox 56"/>
        <xdr:cNvSpPr txBox="1">
          <a:spLocks noChangeArrowheads="1"/>
        </xdr:cNvSpPr>
      </xdr:nvSpPr>
      <xdr:spPr>
        <a:xfrm>
          <a:off x="704850" y="28489275"/>
          <a:ext cx="5791200" cy="10572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acquisition of 10,000 ordinary shares of Hong Kong Dollar ("HK$")1.00 each in HK Broadway Electronics Company Limited ("HK Broadway") ("HK Broadway Shares") representing 100% equity interest in HK Broadway for a purchase consideration of RMB15,000,000 (equivalent to approximately RM6,912,442 at a foreign exchange rate of RM1.00:RMB2.17) to be satisfied by the issuance of 23,041,474 new MGB Shares at an issue price of RM0.30 per MGB Share ("Proposed Acquisition of HK Broadway).
</a:t>
          </a:r>
        </a:p>
      </xdr:txBody>
    </xdr:sp>
    <xdr:clientData/>
  </xdr:twoCellAnchor>
  <xdr:twoCellAnchor>
    <xdr:from>
      <xdr:col>2</xdr:col>
      <xdr:colOff>238125</xdr:colOff>
      <xdr:row>175</xdr:row>
      <xdr:rowOff>9525</xdr:rowOff>
    </xdr:from>
    <xdr:to>
      <xdr:col>8</xdr:col>
      <xdr:colOff>0</xdr:colOff>
      <xdr:row>180</xdr:row>
      <xdr:rowOff>76200</xdr:rowOff>
    </xdr:to>
    <xdr:sp>
      <xdr:nvSpPr>
        <xdr:cNvPr id="29" name="TextBox 57"/>
        <xdr:cNvSpPr txBox="1">
          <a:spLocks noChangeArrowheads="1"/>
        </xdr:cNvSpPr>
      </xdr:nvSpPr>
      <xdr:spPr>
        <a:xfrm>
          <a:off x="704850" y="29689425"/>
          <a:ext cx="5791200" cy="9239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call option arrangement between MGB and Zonemax whereby Zonemax has granted MGB a call option to acquire 563 Unilink Shares representing approximately 56.25% equity interest in Unilink for a purchase consideration of RMB67,500,000 (“Call Option”) which shall be satisfied by the issuance of up to 182,976,416 new MGB Shares at an issue price of RM0.17 per MGB Share and/or cash payment to be mutually agreed by Zonemax and MGB (“Proposed Call Option”)
</a:t>
          </a:r>
        </a:p>
      </xdr:txBody>
    </xdr:sp>
    <xdr:clientData/>
  </xdr:twoCellAnchor>
  <xdr:twoCellAnchor>
    <xdr:from>
      <xdr:col>2</xdr:col>
      <xdr:colOff>238125</xdr:colOff>
      <xdr:row>181</xdr:row>
      <xdr:rowOff>9525</xdr:rowOff>
    </xdr:from>
    <xdr:to>
      <xdr:col>8</xdr:col>
      <xdr:colOff>0</xdr:colOff>
      <xdr:row>186</xdr:row>
      <xdr:rowOff>76200</xdr:rowOff>
    </xdr:to>
    <xdr:sp>
      <xdr:nvSpPr>
        <xdr:cNvPr id="30" name="TextBox 58"/>
        <xdr:cNvSpPr txBox="1">
          <a:spLocks noChangeArrowheads="1"/>
        </xdr:cNvSpPr>
      </xdr:nvSpPr>
      <xdr:spPr>
        <a:xfrm>
          <a:off x="704850" y="30718125"/>
          <a:ext cx="5791200" cy="9239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private placement of up to 42,531,000 new MGB Shares ("Placement Shares")   representing fifteen percent (15%) of the existing issued and paid-up share capital of MGB at an issue price to be determined based on a discount of not more than ten percent (10%) on the five (5) day volume weighted average market price of Company's Shares ("VWAMP") ("Proposed Private Placement").
</a:t>
          </a:r>
        </a:p>
      </xdr:txBody>
    </xdr:sp>
    <xdr:clientData/>
  </xdr:twoCellAnchor>
  <xdr:twoCellAnchor>
    <xdr:from>
      <xdr:col>2</xdr:col>
      <xdr:colOff>238125</xdr:colOff>
      <xdr:row>186</xdr:row>
      <xdr:rowOff>9525</xdr:rowOff>
    </xdr:from>
    <xdr:to>
      <xdr:col>8</xdr:col>
      <xdr:colOff>0</xdr:colOff>
      <xdr:row>188</xdr:row>
      <xdr:rowOff>161925</xdr:rowOff>
    </xdr:to>
    <xdr:sp>
      <xdr:nvSpPr>
        <xdr:cNvPr id="31" name="TextBox 59"/>
        <xdr:cNvSpPr txBox="1">
          <a:spLocks noChangeArrowheads="1"/>
        </xdr:cNvSpPr>
      </xdr:nvSpPr>
      <xdr:spPr>
        <a:xfrm>
          <a:off x="704850" y="31575375"/>
          <a:ext cx="5791200" cy="4953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bonus issue of up to 318,989,098 new Company's Shares ("Bonus Shares") to be credited as fully paid-up on the basis of six (6) Bonus Shares for every seven (7) MGB Shares held ("Proposed Bonus Issue").
</a:t>
          </a:r>
        </a:p>
      </xdr:txBody>
    </xdr:sp>
    <xdr:clientData/>
  </xdr:twoCellAnchor>
  <xdr:twoCellAnchor>
    <xdr:from>
      <xdr:col>2</xdr:col>
      <xdr:colOff>238125</xdr:colOff>
      <xdr:row>190</xdr:row>
      <xdr:rowOff>9525</xdr:rowOff>
    </xdr:from>
    <xdr:to>
      <xdr:col>8</xdr:col>
      <xdr:colOff>0</xdr:colOff>
      <xdr:row>192</xdr:row>
      <xdr:rowOff>133350</xdr:rowOff>
    </xdr:to>
    <xdr:sp>
      <xdr:nvSpPr>
        <xdr:cNvPr id="32" name="TextBox 60"/>
        <xdr:cNvSpPr txBox="1">
          <a:spLocks noChangeArrowheads="1"/>
        </xdr:cNvSpPr>
      </xdr:nvSpPr>
      <xdr:spPr>
        <a:xfrm>
          <a:off x="704850" y="32261175"/>
          <a:ext cx="5791200" cy="4667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increase in the authorised share capital of MGB from RM50,000,000 comprising 500,000,000 MGB Shares to RM100,000,000 comprising 1,000,000,000 Company's Shares ("Proposed IASC")
</a:t>
          </a:r>
        </a:p>
      </xdr:txBody>
    </xdr:sp>
    <xdr:clientData/>
  </xdr:twoCellAnchor>
  <xdr:twoCellAnchor>
    <xdr:from>
      <xdr:col>2</xdr:col>
      <xdr:colOff>238125</xdr:colOff>
      <xdr:row>193</xdr:row>
      <xdr:rowOff>9525</xdr:rowOff>
    </xdr:from>
    <xdr:to>
      <xdr:col>8</xdr:col>
      <xdr:colOff>0</xdr:colOff>
      <xdr:row>195</xdr:row>
      <xdr:rowOff>133350</xdr:rowOff>
    </xdr:to>
    <xdr:sp>
      <xdr:nvSpPr>
        <xdr:cNvPr id="33" name="TextBox 61"/>
        <xdr:cNvSpPr txBox="1">
          <a:spLocks noChangeArrowheads="1"/>
        </xdr:cNvSpPr>
      </xdr:nvSpPr>
      <xdr:spPr>
        <a:xfrm>
          <a:off x="704850" y="32775525"/>
          <a:ext cx="5791200" cy="4667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amendments to the Memorandum and Articles of Association ("M&amp;A") of Company's ("Proposed M&amp;A Amendments")
</a:t>
          </a:r>
        </a:p>
      </xdr:txBody>
    </xdr:sp>
    <xdr:clientData/>
  </xdr:twoCellAnchor>
  <xdr:twoCellAnchor>
    <xdr:from>
      <xdr:col>2</xdr:col>
      <xdr:colOff>238125</xdr:colOff>
      <xdr:row>196</xdr:row>
      <xdr:rowOff>9525</xdr:rowOff>
    </xdr:from>
    <xdr:to>
      <xdr:col>8</xdr:col>
      <xdr:colOff>0</xdr:colOff>
      <xdr:row>199</xdr:row>
      <xdr:rowOff>133350</xdr:rowOff>
    </xdr:to>
    <xdr:sp>
      <xdr:nvSpPr>
        <xdr:cNvPr id="34" name="TextBox 62"/>
        <xdr:cNvSpPr txBox="1">
          <a:spLocks noChangeArrowheads="1"/>
        </xdr:cNvSpPr>
      </xdr:nvSpPr>
      <xdr:spPr>
        <a:xfrm>
          <a:off x="704850" y="33289875"/>
          <a:ext cx="5791200" cy="6381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transfer of the listing of and quotation for the entire issued and paid-up share capital of the Company from the MESDAQ Market to the Main Board of Bursa Malaysia Securities Berhad ("Bursa Securities") ("Proposed Transfer").
</a:t>
          </a:r>
        </a:p>
      </xdr:txBody>
    </xdr:sp>
    <xdr:clientData/>
  </xdr:twoCellAnchor>
  <xdr:twoCellAnchor>
    <xdr:from>
      <xdr:col>2</xdr:col>
      <xdr:colOff>9525</xdr:colOff>
      <xdr:row>200</xdr:row>
      <xdr:rowOff>9525</xdr:rowOff>
    </xdr:from>
    <xdr:to>
      <xdr:col>8</xdr:col>
      <xdr:colOff>0</xdr:colOff>
      <xdr:row>202</xdr:row>
      <xdr:rowOff>123825</xdr:rowOff>
    </xdr:to>
    <xdr:sp>
      <xdr:nvSpPr>
        <xdr:cNvPr id="35" name="TextBox 63"/>
        <xdr:cNvSpPr txBox="1">
          <a:spLocks noChangeArrowheads="1"/>
        </xdr:cNvSpPr>
      </xdr:nvSpPr>
      <xdr:spPr>
        <a:xfrm>
          <a:off x="476250" y="33975675"/>
          <a:ext cx="6019800" cy="4572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As at the date of this announcement, the proposals had been submitted to the Securities Commission ("SC") and are pending approval of the SC and other relevant authorities
</a:t>
          </a:r>
        </a:p>
      </xdr:txBody>
    </xdr:sp>
    <xdr:clientData/>
  </xdr:twoCellAnchor>
  <xdr:twoCellAnchor>
    <xdr:from>
      <xdr:col>1</xdr:col>
      <xdr:colOff>0</xdr:colOff>
      <xdr:row>223</xdr:row>
      <xdr:rowOff>0</xdr:rowOff>
    </xdr:from>
    <xdr:to>
      <xdr:col>8</xdr:col>
      <xdr:colOff>0</xdr:colOff>
      <xdr:row>224</xdr:row>
      <xdr:rowOff>123825</xdr:rowOff>
    </xdr:to>
    <xdr:sp>
      <xdr:nvSpPr>
        <xdr:cNvPr id="36" name="TextBox 64"/>
        <xdr:cNvSpPr txBox="1">
          <a:spLocks noChangeArrowheads="1"/>
        </xdr:cNvSpPr>
      </xdr:nvSpPr>
      <xdr:spPr>
        <a:xfrm>
          <a:off x="219075" y="38566725"/>
          <a:ext cx="6276975" cy="2952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Group's total borrowings, all of which were secured, as at 30 June 2006 were as follows:-
</a:t>
          </a:r>
        </a:p>
      </xdr:txBody>
    </xdr:sp>
    <xdr:clientData/>
  </xdr:twoCellAnchor>
  <xdr:twoCellAnchor>
    <xdr:from>
      <xdr:col>2</xdr:col>
      <xdr:colOff>0</xdr:colOff>
      <xdr:row>286</xdr:row>
      <xdr:rowOff>19050</xdr:rowOff>
    </xdr:from>
    <xdr:to>
      <xdr:col>7</xdr:col>
      <xdr:colOff>1000125</xdr:colOff>
      <xdr:row>294</xdr:row>
      <xdr:rowOff>123825</xdr:rowOff>
    </xdr:to>
    <xdr:sp>
      <xdr:nvSpPr>
        <xdr:cNvPr id="37" name="TextBox 65"/>
        <xdr:cNvSpPr txBox="1">
          <a:spLocks noChangeArrowheads="1"/>
        </xdr:cNvSpPr>
      </xdr:nvSpPr>
      <xdr:spPr>
        <a:xfrm>
          <a:off x="466725" y="49406175"/>
          <a:ext cx="6019800" cy="14763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MESB’s solicitors are of the view that MESB may be able to resist the Dependency Claim successfully by virtue of the fact that the claim is beyond the legitimate timeframe, which is three (3) years (“Defence of Limitation”). For the Negligence Claim, (or if the Defence of Limitation is unsuccessful on the Dependency Claim), the success of the Plaintiffs’ claim would very much depend on the availability and strength of the witnesses’ testimonies and importantly whether the Plaintiffs would be able to discharge their burden of prove on the balance of probabilities. MESB has been able to locate the relevant witnesses with personal knowledge in respect of the case to show that no negligence were involved on MESB’s side. In the opinion of MESB’s solicitors, MESB should have a good case to go to court. 
</a:t>
          </a:r>
        </a:p>
      </xdr:txBody>
    </xdr:sp>
    <xdr:clientData/>
  </xdr:twoCellAnchor>
  <xdr:twoCellAnchor>
    <xdr:from>
      <xdr:col>2</xdr:col>
      <xdr:colOff>0</xdr:colOff>
      <xdr:row>279</xdr:row>
      <xdr:rowOff>9525</xdr:rowOff>
    </xdr:from>
    <xdr:to>
      <xdr:col>7</xdr:col>
      <xdr:colOff>1000125</xdr:colOff>
      <xdr:row>285</xdr:row>
      <xdr:rowOff>38100</xdr:rowOff>
    </xdr:to>
    <xdr:sp>
      <xdr:nvSpPr>
        <xdr:cNvPr id="38" name="TextBox 66"/>
        <xdr:cNvSpPr txBox="1">
          <a:spLocks noChangeArrowheads="1"/>
        </xdr:cNvSpPr>
      </xdr:nvSpPr>
      <xdr:spPr>
        <a:xfrm>
          <a:off x="466725" y="48196500"/>
          <a:ext cx="6019800" cy="10572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On 15 May 2006, MESB’s solicitors was served with the Plaintiffs’ application for abridgement of time to file a claim in respect of Dependency Claim against MESB. Two (2) affidavits in opposition of the Plaintiffs’ application affirmed on 31 May 2006 and 30 June 2006 have been duly filed on 1 June 2006 and 5 July 2006 respectively at the Ipoh High Court. The hearing of the Plaintiffs' application was held on 15 August 2006, wherein the Court heard oral submissions from the solicitors for the Plaintiffs and MESB respectively. The Court thereafter fixed 8 September 2006 as the date for decision.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0:H18"/>
  <sheetViews>
    <sheetView workbookViewId="0" topLeftCell="A1">
      <selection activeCell="D20" sqref="D20"/>
    </sheetView>
  </sheetViews>
  <sheetFormatPr defaultColWidth="9.140625" defaultRowHeight="12.75"/>
  <cols>
    <col min="1" max="1" width="9.28125" style="0" bestFit="1" customWidth="1"/>
  </cols>
  <sheetData>
    <row r="10" spans="2:8" ht="23.25">
      <c r="B10" s="138" t="s">
        <v>103</v>
      </c>
      <c r="C10" s="138"/>
      <c r="D10" s="138"/>
      <c r="E10" s="138"/>
      <c r="F10" s="138"/>
      <c r="G10" s="138"/>
      <c r="H10" s="138"/>
    </row>
    <row r="11" spans="2:8" ht="15" customHeight="1">
      <c r="B11" s="139" t="s">
        <v>104</v>
      </c>
      <c r="C11" s="139"/>
      <c r="D11" s="139"/>
      <c r="E11" s="139"/>
      <c r="F11" s="139"/>
      <c r="G11" s="139"/>
      <c r="H11" s="139"/>
    </row>
    <row r="12" spans="2:8" ht="15" customHeight="1">
      <c r="B12" s="139" t="s">
        <v>105</v>
      </c>
      <c r="C12" s="139"/>
      <c r="D12" s="139"/>
      <c r="E12" s="139"/>
      <c r="F12" s="139"/>
      <c r="G12" s="139"/>
      <c r="H12" s="139"/>
    </row>
    <row r="13" ht="21">
      <c r="B13" s="53"/>
    </row>
    <row r="14" spans="2:8" s="54" customFormat="1" ht="18">
      <c r="B14" s="136" t="s">
        <v>107</v>
      </c>
      <c r="C14" s="136"/>
      <c r="D14" s="136"/>
      <c r="E14" s="136"/>
      <c r="F14" s="136"/>
      <c r="G14" s="136"/>
      <c r="H14" s="136"/>
    </row>
    <row r="15" s="54" customFormat="1" ht="18">
      <c r="B15" s="55"/>
    </row>
    <row r="16" spans="2:8" s="54" customFormat="1" ht="18">
      <c r="B16" s="136" t="s">
        <v>129</v>
      </c>
      <c r="C16" s="136"/>
      <c r="D16" s="136"/>
      <c r="E16" s="136"/>
      <c r="F16" s="136"/>
      <c r="G16" s="136"/>
      <c r="H16" s="136"/>
    </row>
    <row r="17" s="54" customFormat="1" ht="18">
      <c r="B17" s="55"/>
    </row>
    <row r="18" spans="2:8" s="54" customFormat="1" ht="18">
      <c r="B18" s="137" t="s">
        <v>244</v>
      </c>
      <c r="C18" s="137"/>
      <c r="D18" s="137"/>
      <c r="E18" s="137"/>
      <c r="F18" s="137"/>
      <c r="G18" s="137"/>
      <c r="H18" s="137"/>
    </row>
  </sheetData>
  <mergeCells count="6">
    <mergeCell ref="B16:H16"/>
    <mergeCell ref="B18:H18"/>
    <mergeCell ref="B10:H10"/>
    <mergeCell ref="B11:H11"/>
    <mergeCell ref="B12:H12"/>
    <mergeCell ref="B14:H14"/>
  </mergeCells>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J53"/>
  <sheetViews>
    <sheetView view="pageBreakPreview" zoomScaleSheetLayoutView="100" workbookViewId="0" topLeftCell="A1">
      <selection activeCell="C20" sqref="C20"/>
    </sheetView>
  </sheetViews>
  <sheetFormatPr defaultColWidth="9.140625" defaultRowHeight="12.75"/>
  <cols>
    <col min="1" max="1" width="10.28125" style="2" customWidth="1"/>
    <col min="2" max="2" width="21.28125" style="2" customWidth="1"/>
    <col min="3" max="3" width="7.00390625" style="35" customWidth="1"/>
    <col min="4" max="5" width="13.421875" style="3" customWidth="1"/>
    <col min="6" max="6" width="1.57421875" style="3" customWidth="1"/>
    <col min="7" max="8" width="13.421875" style="3" customWidth="1"/>
    <col min="9" max="9" width="11.421875" style="2" customWidth="1"/>
    <col min="10" max="16384" width="9.140625" style="2" customWidth="1"/>
  </cols>
  <sheetData>
    <row r="1" ht="13.5">
      <c r="A1" s="1" t="s">
        <v>0</v>
      </c>
    </row>
    <row r="2" ht="12.75">
      <c r="A2" s="2" t="s">
        <v>1</v>
      </c>
    </row>
    <row r="4" spans="1:8" s="1" customFormat="1" ht="13.5">
      <c r="A4" s="1" t="s">
        <v>223</v>
      </c>
      <c r="C4" s="49"/>
      <c r="D4" s="4"/>
      <c r="E4" s="4"/>
      <c r="F4" s="4"/>
      <c r="G4" s="4"/>
      <c r="H4" s="4"/>
    </row>
    <row r="5" spans="1:8" s="1" customFormat="1" ht="13.5">
      <c r="A5" s="1" t="s">
        <v>259</v>
      </c>
      <c r="C5" s="49"/>
      <c r="D5" s="4"/>
      <c r="E5" s="4"/>
      <c r="F5" s="4"/>
      <c r="G5" s="4"/>
      <c r="H5" s="4"/>
    </row>
    <row r="6" spans="1:5" ht="12.75">
      <c r="A6" s="2" t="s">
        <v>2</v>
      </c>
      <c r="E6" s="81"/>
    </row>
    <row r="8" spans="4:8" ht="13.5">
      <c r="D8" s="140" t="s">
        <v>146</v>
      </c>
      <c r="E8" s="140"/>
      <c r="F8" s="64"/>
      <c r="G8" s="140" t="s">
        <v>133</v>
      </c>
      <c r="H8" s="140"/>
    </row>
    <row r="9" spans="3:8" ht="13.5">
      <c r="C9" s="49" t="s">
        <v>62</v>
      </c>
      <c r="D9" s="64" t="s">
        <v>245</v>
      </c>
      <c r="E9" s="64" t="s">
        <v>246</v>
      </c>
      <c r="F9" s="64"/>
      <c r="G9" s="64" t="s">
        <v>245</v>
      </c>
      <c r="H9" s="64" t="s">
        <v>246</v>
      </c>
    </row>
    <row r="10" spans="4:8" ht="13.5">
      <c r="D10" s="64"/>
      <c r="E10" s="64"/>
      <c r="F10" s="64"/>
      <c r="G10" s="130"/>
      <c r="H10" s="64"/>
    </row>
    <row r="11" spans="4:8" ht="13.5">
      <c r="D11" s="64" t="s">
        <v>28</v>
      </c>
      <c r="E11" s="64" t="s">
        <v>28</v>
      </c>
      <c r="F11" s="64"/>
      <c r="G11" s="64" t="s">
        <v>28</v>
      </c>
      <c r="H11" s="64" t="s">
        <v>28</v>
      </c>
    </row>
    <row r="12" spans="4:8" ht="12.75">
      <c r="D12" s="5"/>
      <c r="E12" s="5"/>
      <c r="F12" s="5"/>
      <c r="G12" s="5"/>
      <c r="H12" s="5"/>
    </row>
    <row r="13" spans="1:10" ht="12.75">
      <c r="A13" s="2" t="s">
        <v>3</v>
      </c>
      <c r="D13" s="3">
        <f>G13-25380416</f>
        <v>25420032</v>
      </c>
      <c r="E13" s="3">
        <v>21439487</v>
      </c>
      <c r="G13" s="3">
        <v>50800448</v>
      </c>
      <c r="H13" s="3">
        <f>E13+21006540-1</f>
        <v>42446026</v>
      </c>
      <c r="I13" s="96"/>
      <c r="J13" s="97"/>
    </row>
    <row r="15" spans="1:8" ht="12.75">
      <c r="A15" s="2" t="s">
        <v>4</v>
      </c>
      <c r="D15" s="6">
        <f>G15+20336295</f>
        <v>-20340157</v>
      </c>
      <c r="E15" s="6">
        <v>-15723674</v>
      </c>
      <c r="G15" s="6">
        <v>-40676452</v>
      </c>
      <c r="H15" s="6">
        <f>E15-14813621+1</f>
        <v>-30537294</v>
      </c>
    </row>
    <row r="17" spans="1:8" ht="12.75">
      <c r="A17" s="2" t="s">
        <v>5</v>
      </c>
      <c r="D17" s="3">
        <f>SUM(D13:D15)</f>
        <v>5079875</v>
      </c>
      <c r="E17" s="3">
        <f>SUM(E13:E15)</f>
        <v>5715813</v>
      </c>
      <c r="G17" s="3">
        <f>SUM(G13:G15)</f>
        <v>10123996</v>
      </c>
      <c r="H17" s="3">
        <f>SUM(H13:H15)</f>
        <v>11908732</v>
      </c>
    </row>
    <row r="19" spans="1:8" ht="12.75">
      <c r="A19" s="2" t="s">
        <v>6</v>
      </c>
      <c r="D19" s="3">
        <f>G19-52950</f>
        <v>362830</v>
      </c>
      <c r="E19" s="3">
        <v>54700</v>
      </c>
      <c r="G19" s="3">
        <f>86250+329530</f>
        <v>415780</v>
      </c>
      <c r="H19" s="3">
        <f>E19+52400</f>
        <v>107100</v>
      </c>
    </row>
    <row r="20" spans="4:8" ht="12.75">
      <c r="D20" s="11"/>
      <c r="E20" s="11"/>
      <c r="F20" s="11"/>
      <c r="G20" s="11"/>
      <c r="H20" s="11"/>
    </row>
    <row r="21" spans="1:8" ht="12.75">
      <c r="A21" s="2" t="s">
        <v>277</v>
      </c>
      <c r="D21" s="11">
        <f>G21+517396</f>
        <v>-532592</v>
      </c>
      <c r="E21" s="11">
        <f>H21+300383</f>
        <v>-453090</v>
      </c>
      <c r="F21" s="11"/>
      <c r="G21" s="11">
        <v>-1049988</v>
      </c>
      <c r="H21" s="11">
        <f>-753473</f>
        <v>-753473</v>
      </c>
    </row>
    <row r="22" spans="4:8" ht="12.75">
      <c r="D22" s="11"/>
      <c r="E22" s="11"/>
      <c r="F22" s="11"/>
      <c r="G22" s="11"/>
      <c r="H22" s="11"/>
    </row>
    <row r="23" spans="1:8" ht="12.75">
      <c r="A23" s="2" t="s">
        <v>10</v>
      </c>
      <c r="D23" s="11">
        <f>G23+1726646</f>
        <v>-1896755</v>
      </c>
      <c r="E23" s="11">
        <f>H23+2898354</f>
        <v>-2095371</v>
      </c>
      <c r="F23" s="11"/>
      <c r="G23" s="11">
        <f>-3293871-329530</f>
        <v>-3623401</v>
      </c>
      <c r="H23" s="11">
        <v>-4993725</v>
      </c>
    </row>
    <row r="24" spans="4:8" ht="12.75">
      <c r="D24" s="11"/>
      <c r="E24" s="11"/>
      <c r="F24" s="11"/>
      <c r="G24" s="11"/>
      <c r="H24" s="11"/>
    </row>
    <row r="25" spans="1:8" ht="12.75">
      <c r="A25" s="2" t="s">
        <v>54</v>
      </c>
      <c r="D25" s="3">
        <f>G25+27275</f>
        <v>-49604</v>
      </c>
      <c r="E25" s="3">
        <v>-1873</v>
      </c>
      <c r="G25" s="3">
        <v>-76879</v>
      </c>
      <c r="H25" s="3">
        <f>E25-3836</f>
        <v>-5709</v>
      </c>
    </row>
    <row r="26" spans="4:7" ht="12.75">
      <c r="D26" s="11"/>
      <c r="F26" s="11"/>
      <c r="G26" s="11"/>
    </row>
    <row r="27" spans="1:8" ht="12.75">
      <c r="A27" s="2" t="s">
        <v>7</v>
      </c>
      <c r="D27" s="6">
        <f>G27-16165</f>
        <v>31980</v>
      </c>
      <c r="E27" s="6">
        <v>24658</v>
      </c>
      <c r="F27" s="11"/>
      <c r="G27" s="6">
        <v>48145</v>
      </c>
      <c r="H27" s="6">
        <f>E27+56213</f>
        <v>80871</v>
      </c>
    </row>
    <row r="28" spans="4:8" ht="12.75">
      <c r="D28" s="11"/>
      <c r="E28" s="11"/>
      <c r="F28" s="11"/>
      <c r="G28" s="11"/>
      <c r="H28" s="11"/>
    </row>
    <row r="29" spans="1:10" ht="12.75">
      <c r="A29" s="2" t="s">
        <v>167</v>
      </c>
      <c r="D29" s="3">
        <f>SUM(D17:D27)</f>
        <v>2995734</v>
      </c>
      <c r="E29" s="3">
        <f>SUM(E17:E27)</f>
        <v>3244837</v>
      </c>
      <c r="F29" s="3">
        <f>SUM(F17:F27)</f>
        <v>0</v>
      </c>
      <c r="G29" s="3">
        <f>SUM(G17:G27)</f>
        <v>5837653</v>
      </c>
      <c r="H29" s="3">
        <f>SUM(H17:H27)</f>
        <v>6343796</v>
      </c>
      <c r="I29" s="96"/>
      <c r="J29" s="97"/>
    </row>
    <row r="31" spans="1:8" ht="12.75">
      <c r="A31" s="2" t="s">
        <v>8</v>
      </c>
      <c r="C31" s="35">
        <v>21</v>
      </c>
      <c r="D31" s="11">
        <f>G31+882611</f>
        <v>-902237</v>
      </c>
      <c r="E31" s="11">
        <v>-919400</v>
      </c>
      <c r="F31" s="11"/>
      <c r="G31" s="11">
        <v>-1784848</v>
      </c>
      <c r="H31" s="11">
        <f>E31-1009200</f>
        <v>-1928600</v>
      </c>
    </row>
    <row r="32" spans="4:8" ht="12.75">
      <c r="D32" s="6"/>
      <c r="E32" s="6"/>
      <c r="F32" s="11"/>
      <c r="G32" s="6"/>
      <c r="H32" s="6"/>
    </row>
    <row r="33" spans="1:8" ht="13.5" thickBot="1">
      <c r="A33" s="2" t="s">
        <v>141</v>
      </c>
      <c r="D33" s="10">
        <f>SUM(D29:D31)</f>
        <v>2093497</v>
      </c>
      <c r="E33" s="10">
        <f>SUM(E29:E31)</f>
        <v>2325437</v>
      </c>
      <c r="F33" s="11"/>
      <c r="G33" s="10">
        <f>SUM(G29:G31)</f>
        <v>4052805</v>
      </c>
      <c r="H33" s="10">
        <f>SUM(H29:H31)</f>
        <v>4415196</v>
      </c>
    </row>
    <row r="34" spans="4:8" ht="13.5" thickTop="1">
      <c r="D34" s="11"/>
      <c r="E34" s="11"/>
      <c r="G34" s="11"/>
      <c r="H34" s="11"/>
    </row>
    <row r="35" spans="4:8" ht="12.75">
      <c r="D35" s="11"/>
      <c r="E35" s="11"/>
      <c r="G35" s="11"/>
      <c r="H35" s="11"/>
    </row>
    <row r="36" spans="1:8" ht="12.75">
      <c r="A36" s="2" t="s">
        <v>253</v>
      </c>
      <c r="D36" s="11"/>
      <c r="E36" s="11"/>
      <c r="G36" s="11"/>
      <c r="H36" s="11"/>
    </row>
    <row r="37" spans="4:8" ht="12.75">
      <c r="D37" s="11"/>
      <c r="E37" s="11"/>
      <c r="G37" s="11"/>
      <c r="H37" s="11"/>
    </row>
    <row r="38" spans="1:8" ht="12.75">
      <c r="A38" s="2" t="s">
        <v>252</v>
      </c>
      <c r="D38" s="11">
        <f>2093497+29944</f>
        <v>2123441</v>
      </c>
      <c r="E38" s="11">
        <v>2325437</v>
      </c>
      <c r="F38" s="11"/>
      <c r="G38" s="11">
        <v>4082749</v>
      </c>
      <c r="H38" s="11">
        <v>4415196</v>
      </c>
    </row>
    <row r="39" spans="4:8" ht="12.75">
      <c r="D39" s="11"/>
      <c r="E39" s="11"/>
      <c r="F39" s="11"/>
      <c r="G39" s="11"/>
      <c r="H39" s="11"/>
    </row>
    <row r="40" spans="1:8" ht="12.75">
      <c r="A40" s="2" t="s">
        <v>242</v>
      </c>
      <c r="D40" s="11">
        <v>-29944</v>
      </c>
      <c r="E40" s="11">
        <v>0</v>
      </c>
      <c r="F40" s="11">
        <f>SUM(F29:F39)</f>
        <v>0</v>
      </c>
      <c r="G40" s="11">
        <v>-29943.89</v>
      </c>
      <c r="H40" s="11">
        <v>0</v>
      </c>
    </row>
    <row r="41" spans="4:8" ht="12.75">
      <c r="D41" s="11"/>
      <c r="E41" s="11"/>
      <c r="F41" s="11"/>
      <c r="G41" s="11"/>
      <c r="H41" s="11"/>
    </row>
    <row r="42" spans="4:8" ht="13.5" thickBot="1">
      <c r="D42" s="10">
        <f>SUM(D38:D41)</f>
        <v>2093497</v>
      </c>
      <c r="E42" s="10">
        <f>SUM(E38:E41)</f>
        <v>2325437</v>
      </c>
      <c r="F42" s="11"/>
      <c r="G42" s="10">
        <f>SUM(G38:G41)</f>
        <v>4052805.11</v>
      </c>
      <c r="H42" s="10">
        <f>SUM(H38:H41)</f>
        <v>4415196</v>
      </c>
    </row>
    <row r="43" spans="4:8" ht="13.5" thickTop="1">
      <c r="D43" s="11"/>
      <c r="E43" s="11"/>
      <c r="F43" s="11"/>
      <c r="G43" s="11"/>
      <c r="H43" s="11"/>
    </row>
    <row r="44" ht="12.75" hidden="1"/>
    <row r="45" spans="1:7" ht="12.75" hidden="1">
      <c r="A45" s="32" t="s">
        <v>53</v>
      </c>
      <c r="D45" s="3">
        <v>283540000</v>
      </c>
      <c r="G45" s="3">
        <v>283540000</v>
      </c>
    </row>
    <row r="46" ht="12.75">
      <c r="A46" s="32"/>
    </row>
    <row r="47" ht="12.75">
      <c r="A47" s="32"/>
    </row>
    <row r="48" spans="1:8" ht="12.75">
      <c r="A48" s="2" t="s">
        <v>11</v>
      </c>
      <c r="D48" s="84"/>
      <c r="G48" s="5"/>
      <c r="H48" s="5"/>
    </row>
    <row r="49" spans="2:8" ht="12.75">
      <c r="B49" s="2" t="s">
        <v>63</v>
      </c>
      <c r="D49" s="84">
        <f>D38/D45*100</f>
        <v>0.7489035056782112</v>
      </c>
      <c r="E49" s="89">
        <v>0.82</v>
      </c>
      <c r="G49" s="82">
        <f>G38/G45*100</f>
        <v>1.4399199407491006</v>
      </c>
      <c r="H49" s="89">
        <v>1.56</v>
      </c>
    </row>
    <row r="50" spans="2:8" ht="12.75">
      <c r="B50" s="2" t="s">
        <v>64</v>
      </c>
      <c r="D50" s="84">
        <f>D49</f>
        <v>0.7489035056782112</v>
      </c>
      <c r="E50" s="89">
        <v>0.82</v>
      </c>
      <c r="G50" s="82">
        <f>G49</f>
        <v>1.4399199407491006</v>
      </c>
      <c r="H50" s="89">
        <v>1.56</v>
      </c>
    </row>
    <row r="51" spans="2:8" ht="12.75">
      <c r="B51" s="24"/>
      <c r="C51" s="41"/>
      <c r="D51" s="11"/>
      <c r="E51" s="11"/>
      <c r="G51" s="5"/>
      <c r="H51" s="5"/>
    </row>
    <row r="52" ht="12.75">
      <c r="G52" s="5"/>
    </row>
    <row r="53" ht="12.75">
      <c r="G53" s="5"/>
    </row>
  </sheetData>
  <mergeCells count="2">
    <mergeCell ref="G8:H8"/>
    <mergeCell ref="D8:E8"/>
  </mergeCells>
  <printOptions/>
  <pageMargins left="0.5905511811023623" right="0.3937007874015748" top="1.1655511811023622" bottom="0.3937007874015748"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G56"/>
  <sheetViews>
    <sheetView view="pageBreakPreview" zoomScaleSheetLayoutView="100" workbookViewId="0" topLeftCell="A28">
      <selection activeCell="B45" sqref="B45"/>
    </sheetView>
  </sheetViews>
  <sheetFormatPr defaultColWidth="9.140625" defaultRowHeight="12.75"/>
  <cols>
    <col min="1" max="1" width="9.140625" style="2" customWidth="1"/>
    <col min="2" max="2" width="44.421875" style="2" customWidth="1"/>
    <col min="3" max="3" width="9.421875" style="35" customWidth="1"/>
    <col min="4" max="4" width="9.28125" style="3" hidden="1" customWidth="1"/>
    <col min="5" max="5" width="15.421875" style="3" hidden="1" customWidth="1"/>
    <col min="6" max="6" width="16.28125" style="3" customWidth="1"/>
    <col min="7" max="7" width="15.140625" style="2" customWidth="1"/>
    <col min="8" max="16384" width="9.140625" style="2" customWidth="1"/>
  </cols>
  <sheetData>
    <row r="1" ht="13.5">
      <c r="A1" s="1" t="s">
        <v>0</v>
      </c>
    </row>
    <row r="2" ht="12.75">
      <c r="A2" s="2" t="s">
        <v>1</v>
      </c>
    </row>
    <row r="4" spans="1:6" s="1" customFormat="1" ht="13.5">
      <c r="A4" s="1" t="s">
        <v>12</v>
      </c>
      <c r="C4" s="49"/>
      <c r="D4" s="4"/>
      <c r="E4" s="4"/>
      <c r="F4" s="4"/>
    </row>
    <row r="5" spans="1:6" s="1" customFormat="1" ht="13.5">
      <c r="A5" s="1" t="s">
        <v>247</v>
      </c>
      <c r="C5" s="49"/>
      <c r="D5" s="4"/>
      <c r="E5" s="4"/>
      <c r="F5" s="4"/>
    </row>
    <row r="6" spans="1:7" s="1" customFormat="1" ht="13.5">
      <c r="A6" s="2" t="s">
        <v>2</v>
      </c>
      <c r="C6" s="49"/>
      <c r="D6" s="4"/>
      <c r="E6" s="4"/>
      <c r="F6" s="64"/>
      <c r="G6" s="49"/>
    </row>
    <row r="7" spans="3:7" ht="13.5">
      <c r="C7" s="49"/>
      <c r="D7" s="64" t="s">
        <v>67</v>
      </c>
      <c r="E7" s="64" t="s">
        <v>67</v>
      </c>
      <c r="F7" s="64"/>
      <c r="G7" s="49" t="s">
        <v>147</v>
      </c>
    </row>
    <row r="8" spans="3:7" ht="13.5">
      <c r="C8" s="49"/>
      <c r="D8" s="64" t="s">
        <v>65</v>
      </c>
      <c r="E8" s="64" t="s">
        <v>65</v>
      </c>
      <c r="F8" s="64" t="s">
        <v>65</v>
      </c>
      <c r="G8" s="49" t="s">
        <v>66</v>
      </c>
    </row>
    <row r="9" spans="3:7" ht="13.5">
      <c r="C9" s="49" t="s">
        <v>62</v>
      </c>
      <c r="D9" s="64" t="s">
        <v>111</v>
      </c>
      <c r="E9" s="64" t="s">
        <v>134</v>
      </c>
      <c r="F9" s="64" t="s">
        <v>245</v>
      </c>
      <c r="G9" s="49" t="s">
        <v>160</v>
      </c>
    </row>
    <row r="10" spans="3:7" ht="13.5">
      <c r="C10" s="49"/>
      <c r="D10" s="64" t="s">
        <v>28</v>
      </c>
      <c r="E10" s="64" t="s">
        <v>28</v>
      </c>
      <c r="F10" s="64" t="s">
        <v>28</v>
      </c>
      <c r="G10" s="64" t="s">
        <v>28</v>
      </c>
    </row>
    <row r="11" spans="3:7" ht="13.5">
      <c r="C11" s="49"/>
      <c r="D11" s="64"/>
      <c r="E11" s="64"/>
      <c r="F11" s="64"/>
      <c r="G11" s="64" t="s">
        <v>240</v>
      </c>
    </row>
    <row r="12" spans="4:7" ht="12.75">
      <c r="D12" s="5"/>
      <c r="E12" s="5"/>
      <c r="F12" s="5"/>
      <c r="G12" s="5"/>
    </row>
    <row r="13" spans="1:7" ht="13.5">
      <c r="A13" s="1" t="s">
        <v>171</v>
      </c>
      <c r="D13" s="5"/>
      <c r="E13" s="5"/>
      <c r="F13" s="5"/>
      <c r="G13" s="5"/>
    </row>
    <row r="14" spans="1:6" ht="13.5">
      <c r="A14" s="1" t="s">
        <v>169</v>
      </c>
      <c r="D14" s="8"/>
      <c r="E14" s="8"/>
      <c r="F14" s="8"/>
    </row>
    <row r="15" spans="1:7" ht="12.75">
      <c r="A15" s="2" t="s">
        <v>13</v>
      </c>
      <c r="D15" s="3">
        <v>6287231</v>
      </c>
      <c r="E15" s="3">
        <v>6712693</v>
      </c>
      <c r="F15" s="48">
        <v>11161735</v>
      </c>
      <c r="G15" s="48">
        <f>12848633-479755</f>
        <v>12368878</v>
      </c>
    </row>
    <row r="16" spans="1:7" ht="12.75">
      <c r="A16" s="2" t="s">
        <v>170</v>
      </c>
      <c r="F16" s="48">
        <v>399750</v>
      </c>
      <c r="G16" s="48">
        <v>0</v>
      </c>
    </row>
    <row r="17" spans="1:7" ht="12.75">
      <c r="A17" s="2" t="s">
        <v>212</v>
      </c>
      <c r="F17" s="48">
        <v>409508.61</v>
      </c>
      <c r="G17" s="48">
        <v>479755</v>
      </c>
    </row>
    <row r="18" spans="1:7" ht="12.75">
      <c r="A18" s="2" t="s">
        <v>142</v>
      </c>
      <c r="D18" s="3">
        <v>139121</v>
      </c>
      <c r="E18" s="3">
        <v>139121</v>
      </c>
      <c r="F18" s="48">
        <f>257122+94000+932044-696171</f>
        <v>586995</v>
      </c>
      <c r="G18" s="48">
        <v>414149</v>
      </c>
    </row>
    <row r="19" spans="1:7" ht="12.75">
      <c r="A19" s="2" t="s">
        <v>164</v>
      </c>
      <c r="F19" s="48">
        <v>2028112</v>
      </c>
      <c r="G19" s="48">
        <v>458179</v>
      </c>
    </row>
    <row r="20" spans="1:7" ht="12.75">
      <c r="A20" s="2" t="s">
        <v>60</v>
      </c>
      <c r="D20" s="3">
        <v>970000</v>
      </c>
      <c r="E20" s="3">
        <v>1000000</v>
      </c>
      <c r="F20" s="48">
        <v>1496000</v>
      </c>
      <c r="G20" s="48">
        <v>1341000</v>
      </c>
    </row>
    <row r="21" spans="6:7" ht="12.75">
      <c r="F21" s="65">
        <f>SUM(F15:F20)</f>
        <v>16082100.61</v>
      </c>
      <c r="G21" s="65">
        <f>SUM(G15:G20)</f>
        <v>15061961</v>
      </c>
    </row>
    <row r="22" spans="6:7" ht="12.75">
      <c r="F22" s="48"/>
      <c r="G22" s="48"/>
    </row>
    <row r="23" spans="1:7" ht="13.5">
      <c r="A23" s="1" t="s">
        <v>14</v>
      </c>
      <c r="F23" s="48"/>
      <c r="G23" s="48"/>
    </row>
    <row r="24" spans="1:7" ht="12.75">
      <c r="A24" s="2" t="s">
        <v>15</v>
      </c>
      <c r="D24" s="3">
        <v>2904663</v>
      </c>
      <c r="E24" s="3">
        <v>2168835</v>
      </c>
      <c r="F24" s="48">
        <v>5332489</v>
      </c>
      <c r="G24" s="48">
        <v>5386059</v>
      </c>
    </row>
    <row r="25" spans="1:7" ht="12.75">
      <c r="A25" s="2" t="s">
        <v>16</v>
      </c>
      <c r="D25" s="3">
        <f>14168190+58610575</f>
        <v>72778765</v>
      </c>
      <c r="E25" s="3">
        <f>3468537+66150885</f>
        <v>69619422</v>
      </c>
      <c r="F25" s="48">
        <f>8343604+79357334</f>
        <v>87700938</v>
      </c>
      <c r="G25" s="48">
        <v>68274772</v>
      </c>
    </row>
    <row r="26" spans="1:7" ht="12.75">
      <c r="A26" s="2" t="s">
        <v>17</v>
      </c>
      <c r="D26" s="3">
        <v>1252119</v>
      </c>
      <c r="E26" s="3">
        <f>1136819+90000+181089</f>
        <v>1407908</v>
      </c>
      <c r="F26" s="48">
        <f>291769+1834325</f>
        <v>2126094</v>
      </c>
      <c r="G26" s="48">
        <v>1656177</v>
      </c>
    </row>
    <row r="27" spans="1:7" ht="12.75">
      <c r="A27" s="2" t="s">
        <v>140</v>
      </c>
      <c r="D27" s="3">
        <v>7708450</v>
      </c>
      <c r="E27" s="3">
        <v>7618246</v>
      </c>
      <c r="F27" s="48">
        <v>5961232</v>
      </c>
      <c r="G27" s="48">
        <v>6112856</v>
      </c>
    </row>
    <row r="28" spans="1:7" ht="12.75">
      <c r="A28" s="2" t="s">
        <v>18</v>
      </c>
      <c r="D28" s="3">
        <v>2463427</v>
      </c>
      <c r="E28" s="3">
        <v>19174435</v>
      </c>
      <c r="F28" s="48">
        <f>5772981+794118+10</f>
        <v>6567109</v>
      </c>
      <c r="G28" s="48">
        <v>5243920</v>
      </c>
    </row>
    <row r="29" spans="6:7" ht="12.75">
      <c r="F29" s="65">
        <f>SUM(F24:F28)</f>
        <v>107687862</v>
      </c>
      <c r="G29" s="65">
        <f>SUM(G24:G28)</f>
        <v>86673784</v>
      </c>
    </row>
    <row r="30" spans="1:7" ht="14.25" thickBot="1">
      <c r="A30" s="1" t="s">
        <v>174</v>
      </c>
      <c r="D30" s="9">
        <f>SUM(D24:D28)</f>
        <v>87107424</v>
      </c>
      <c r="E30" s="9">
        <f>SUM(E24:E28)</f>
        <v>99988846</v>
      </c>
      <c r="F30" s="69">
        <f>F21+F29</f>
        <v>123769962.61</v>
      </c>
      <c r="G30" s="69">
        <f>G21+G29</f>
        <v>101735745</v>
      </c>
    </row>
    <row r="31" spans="4:7" ht="13.5" thickTop="1">
      <c r="D31" s="11"/>
      <c r="E31" s="11"/>
      <c r="F31" s="66"/>
      <c r="G31" s="66"/>
    </row>
    <row r="32" spans="1:7" ht="13.5">
      <c r="A32" s="1" t="s">
        <v>172</v>
      </c>
      <c r="D32" s="11"/>
      <c r="E32" s="11"/>
      <c r="F32" s="66"/>
      <c r="G32" s="66"/>
    </row>
    <row r="33" spans="1:7" ht="13.5">
      <c r="A33" s="1" t="s">
        <v>278</v>
      </c>
      <c r="D33" s="11"/>
      <c r="E33" s="11"/>
      <c r="F33" s="66"/>
      <c r="G33" s="66"/>
    </row>
    <row r="34" spans="1:7" ht="12.75">
      <c r="A34" s="2" t="s">
        <v>24</v>
      </c>
      <c r="D34" s="3">
        <v>21254000</v>
      </c>
      <c r="E34" s="3">
        <v>28354000</v>
      </c>
      <c r="F34" s="48">
        <v>28354000</v>
      </c>
      <c r="G34" s="48">
        <v>28354000</v>
      </c>
    </row>
    <row r="35" spans="1:7" ht="12.75">
      <c r="A35" s="2" t="s">
        <v>136</v>
      </c>
      <c r="D35" s="3">
        <v>0</v>
      </c>
      <c r="E35" s="3">
        <v>6433824</v>
      </c>
      <c r="F35" s="48">
        <v>6406222</v>
      </c>
      <c r="G35" s="48">
        <v>6406222</v>
      </c>
    </row>
    <row r="36" spans="1:7" ht="12.75">
      <c r="A36" s="2" t="s">
        <v>209</v>
      </c>
      <c r="F36" s="48">
        <v>10600</v>
      </c>
      <c r="G36" s="48">
        <v>83729</v>
      </c>
    </row>
    <row r="37" spans="1:7" ht="12.75">
      <c r="A37" s="2" t="s">
        <v>148</v>
      </c>
      <c r="D37" s="6">
        <v>434293</v>
      </c>
      <c r="E37" s="6">
        <v>3120474</v>
      </c>
      <c r="F37" s="68">
        <v>21239056</v>
      </c>
      <c r="G37" s="68">
        <f>18108159</f>
        <v>18108159</v>
      </c>
    </row>
    <row r="38" spans="4:7" ht="12.75">
      <c r="D38" s="3">
        <f>SUM(D34:D37)</f>
        <v>21688293</v>
      </c>
      <c r="E38" s="3">
        <f>SUM(E34:E37)</f>
        <v>37908298</v>
      </c>
      <c r="F38" s="104">
        <f>SUM(F34:F37)</f>
        <v>56009878</v>
      </c>
      <c r="G38" s="104">
        <f>SUM(G34:G37)</f>
        <v>52952110</v>
      </c>
    </row>
    <row r="39" spans="1:7" ht="13.5">
      <c r="A39" s="1" t="s">
        <v>242</v>
      </c>
      <c r="F39" s="66">
        <v>92556.11</v>
      </c>
      <c r="G39" s="66">
        <v>0</v>
      </c>
    </row>
    <row r="40" spans="1:7" ht="13.5">
      <c r="A40" s="1" t="s">
        <v>243</v>
      </c>
      <c r="F40" s="65">
        <f>SUM(F38:F39)</f>
        <v>56102434.11</v>
      </c>
      <c r="G40" s="65">
        <f>SUM(G38:G39)</f>
        <v>52952110</v>
      </c>
    </row>
    <row r="41" spans="6:7" ht="12.75">
      <c r="F41" s="66"/>
      <c r="G41" s="66"/>
    </row>
    <row r="42" spans="1:7" ht="13.5">
      <c r="A42" s="1" t="s">
        <v>267</v>
      </c>
      <c r="F42" s="66"/>
      <c r="G42" s="66"/>
    </row>
    <row r="43" spans="1:7" ht="12.75">
      <c r="A43" s="2" t="s">
        <v>268</v>
      </c>
      <c r="F43" s="66">
        <v>22662</v>
      </c>
      <c r="G43" s="66">
        <v>0</v>
      </c>
    </row>
    <row r="44" spans="6:7" ht="12.75">
      <c r="F44" s="66"/>
      <c r="G44" s="66"/>
    </row>
    <row r="45" spans="1:7" ht="13.5">
      <c r="A45" s="1" t="s">
        <v>19</v>
      </c>
      <c r="F45" s="48"/>
      <c r="G45" s="48"/>
    </row>
    <row r="46" spans="1:7" ht="12.75">
      <c r="A46" s="2" t="s">
        <v>20</v>
      </c>
      <c r="D46" s="3">
        <f>39708627+3055518</f>
        <v>42764145</v>
      </c>
      <c r="E46" s="3">
        <v>40880605</v>
      </c>
      <c r="F46" s="48">
        <f>49658542+3978709</f>
        <v>53637251</v>
      </c>
      <c r="G46" s="48">
        <v>39835089</v>
      </c>
    </row>
    <row r="47" spans="1:7" ht="12.75">
      <c r="A47" s="2" t="s">
        <v>21</v>
      </c>
      <c r="D47" s="3">
        <f>8384266+1738663-75000</f>
        <v>10047929</v>
      </c>
      <c r="E47" s="3">
        <f>8495411+2979531+539058</f>
        <v>12014000</v>
      </c>
      <c r="F47" s="48">
        <f>1902836+451480.5+3248739.19-22662</f>
        <v>5580393.6899999995</v>
      </c>
      <c r="G47" s="48">
        <v>4658728</v>
      </c>
    </row>
    <row r="48" spans="1:7" ht="12.75">
      <c r="A48" s="2" t="s">
        <v>283</v>
      </c>
      <c r="C48" s="35">
        <v>28</v>
      </c>
      <c r="F48" s="48">
        <v>612447</v>
      </c>
      <c r="G48" s="48">
        <v>0</v>
      </c>
    </row>
    <row r="49" spans="1:7" ht="12.75">
      <c r="A49" s="2" t="s">
        <v>22</v>
      </c>
      <c r="C49" s="35">
        <v>25</v>
      </c>
      <c r="D49" s="3">
        <v>10905554</v>
      </c>
      <c r="E49" s="3">
        <v>8890984</v>
      </c>
      <c r="F49" s="48">
        <f>1103499+4175146+794118+10</f>
        <v>6072773</v>
      </c>
      <c r="G49" s="48">
        <v>3108818</v>
      </c>
    </row>
    <row r="50" spans="1:7" ht="12.75">
      <c r="A50" s="2" t="s">
        <v>23</v>
      </c>
      <c r="D50" s="3">
        <v>4737823</v>
      </c>
      <c r="E50" s="3">
        <v>3857702</v>
      </c>
      <c r="F50" s="68">
        <v>1742002</v>
      </c>
      <c r="G50" s="68">
        <v>1181000</v>
      </c>
    </row>
    <row r="51" spans="6:7" ht="12.75">
      <c r="F51" s="48">
        <f>SUM(F46:F50)</f>
        <v>67644866.69</v>
      </c>
      <c r="G51" s="48">
        <f>SUM(G46:G50)</f>
        <v>48783635</v>
      </c>
    </row>
    <row r="52" spans="1:7" ht="13.5">
      <c r="A52" s="1" t="s">
        <v>175</v>
      </c>
      <c r="D52" s="9">
        <f>SUM(D46:D50)</f>
        <v>68455451</v>
      </c>
      <c r="E52" s="9">
        <f>SUM(E46:E50)</f>
        <v>65643291</v>
      </c>
      <c r="F52" s="65">
        <f>F43+F51</f>
        <v>67667528.69</v>
      </c>
      <c r="G52" s="65">
        <f>G43+G51</f>
        <v>48783635</v>
      </c>
    </row>
    <row r="53" spans="1:7" ht="14.25" thickBot="1">
      <c r="A53" s="1" t="s">
        <v>173</v>
      </c>
      <c r="D53" s="7" t="e">
        <f>SUM(D15:D20)+#REF!</f>
        <v>#REF!</v>
      </c>
      <c r="E53" s="7" t="e">
        <f>SUM(E15:E20)+#REF!</f>
        <v>#REF!</v>
      </c>
      <c r="F53" s="67">
        <f>F40+F52</f>
        <v>123769962.8</v>
      </c>
      <c r="G53" s="67">
        <f>G40+G52</f>
        <v>101735745</v>
      </c>
    </row>
    <row r="54" spans="1:7" ht="14.25" thickTop="1">
      <c r="A54" s="1"/>
      <c r="D54" s="11"/>
      <c r="E54" s="11"/>
      <c r="F54" s="66"/>
      <c r="G54" s="66"/>
    </row>
    <row r="55" spans="4:7" ht="12.75">
      <c r="D55" s="11"/>
      <c r="E55" s="11"/>
      <c r="F55" s="66"/>
      <c r="G55" s="66"/>
    </row>
    <row r="56" spans="4:7" ht="12.75">
      <c r="D56" s="11"/>
      <c r="E56" s="11"/>
      <c r="F56" s="66"/>
      <c r="G56" s="66"/>
    </row>
  </sheetData>
  <printOptions/>
  <pageMargins left="0.5905511811023623" right="0.3937007874015748" top="1.1655511811023622" bottom="0.3937007874015748" header="0.5118110236220472" footer="0.5118110236220472"/>
  <pageSetup fitToHeight="1" fitToWidth="1" orientation="portrait" paperSize="9" scale="97" r:id="rId2"/>
  <drawing r:id="rId1"/>
</worksheet>
</file>

<file path=xl/worksheets/sheet4.xml><?xml version="1.0" encoding="utf-8"?>
<worksheet xmlns="http://schemas.openxmlformats.org/spreadsheetml/2006/main" xmlns:r="http://schemas.openxmlformats.org/officeDocument/2006/relationships">
  <dimension ref="A1:G56"/>
  <sheetViews>
    <sheetView workbookViewId="0" topLeftCell="A16">
      <selection activeCell="B29" sqref="B29"/>
    </sheetView>
  </sheetViews>
  <sheetFormatPr defaultColWidth="9.140625" defaultRowHeight="12.75"/>
  <cols>
    <col min="1" max="1" width="9.140625" style="2" customWidth="1"/>
    <col min="2" max="2" width="44.421875" style="2" customWidth="1"/>
    <col min="3" max="3" width="9.421875" style="35" customWidth="1"/>
    <col min="4" max="4" width="9.28125" style="3" hidden="1" customWidth="1"/>
    <col min="5" max="5" width="15.421875" style="3" hidden="1" customWidth="1"/>
    <col min="6" max="6" width="16.28125" style="3" customWidth="1"/>
    <col min="7" max="7" width="15.140625" style="2" customWidth="1"/>
    <col min="8" max="16384" width="9.140625" style="2" customWidth="1"/>
  </cols>
  <sheetData>
    <row r="1" ht="13.5">
      <c r="A1" s="1" t="s">
        <v>0</v>
      </c>
    </row>
    <row r="2" ht="12.75">
      <c r="A2" s="2" t="s">
        <v>1</v>
      </c>
    </row>
    <row r="4" spans="1:6" s="1" customFormat="1" ht="13.5">
      <c r="A4" s="1" t="s">
        <v>12</v>
      </c>
      <c r="C4" s="49"/>
      <c r="D4" s="4"/>
      <c r="E4" s="4"/>
      <c r="F4" s="4"/>
    </row>
    <row r="5" spans="1:6" s="1" customFormat="1" ht="13.5">
      <c r="A5" s="1" t="s">
        <v>168</v>
      </c>
      <c r="C5" s="49"/>
      <c r="D5" s="4"/>
      <c r="E5" s="4"/>
      <c r="F5" s="4"/>
    </row>
    <row r="6" spans="1:7" s="1" customFormat="1" ht="13.5">
      <c r="A6" s="2" t="s">
        <v>2</v>
      </c>
      <c r="C6" s="49"/>
      <c r="D6" s="4"/>
      <c r="E6" s="4"/>
      <c r="F6" s="64"/>
      <c r="G6" s="49"/>
    </row>
    <row r="7" spans="4:7" ht="12.75">
      <c r="D7" s="5" t="s">
        <v>67</v>
      </c>
      <c r="E7" s="5" t="s">
        <v>67</v>
      </c>
      <c r="F7" s="5"/>
      <c r="G7" s="35" t="s">
        <v>147</v>
      </c>
    </row>
    <row r="8" spans="4:7" ht="12.75">
      <c r="D8" s="5" t="s">
        <v>65</v>
      </c>
      <c r="E8" s="5" t="s">
        <v>65</v>
      </c>
      <c r="F8" s="5" t="s">
        <v>65</v>
      </c>
      <c r="G8" s="35" t="s">
        <v>66</v>
      </c>
    </row>
    <row r="9" spans="3:7" ht="12.75">
      <c r="C9" s="35" t="s">
        <v>62</v>
      </c>
      <c r="D9" s="5" t="s">
        <v>111</v>
      </c>
      <c r="E9" s="5" t="s">
        <v>134</v>
      </c>
      <c r="F9" s="5" t="s">
        <v>166</v>
      </c>
      <c r="G9" s="35" t="s">
        <v>160</v>
      </c>
    </row>
    <row r="10" spans="4:7" ht="12.75">
      <c r="D10" s="5" t="s">
        <v>28</v>
      </c>
      <c r="E10" s="5" t="s">
        <v>28</v>
      </c>
      <c r="F10" s="5" t="s">
        <v>28</v>
      </c>
      <c r="G10" s="5" t="s">
        <v>28</v>
      </c>
    </row>
    <row r="11" spans="4:6" ht="12.75">
      <c r="D11" s="8"/>
      <c r="E11" s="8"/>
      <c r="F11" s="8"/>
    </row>
    <row r="12" spans="1:7" ht="12.75">
      <c r="A12" s="2" t="s">
        <v>13</v>
      </c>
      <c r="D12" s="3">
        <v>6287231</v>
      </c>
      <c r="E12" s="3">
        <v>6712693</v>
      </c>
      <c r="F12" s="48">
        <f>12591970-988533-444632</f>
        <v>11158805</v>
      </c>
      <c r="G12" s="48">
        <f>12848633-992914-479755</f>
        <v>11375964</v>
      </c>
    </row>
    <row r="13" spans="1:7" ht="12.75">
      <c r="A13" s="2" t="s">
        <v>170</v>
      </c>
      <c r="F13" s="48">
        <v>988533</v>
      </c>
      <c r="G13" s="48">
        <v>992914</v>
      </c>
    </row>
    <row r="14" spans="1:7" ht="12.75">
      <c r="A14" s="2" t="s">
        <v>211</v>
      </c>
      <c r="F14" s="48">
        <v>444632</v>
      </c>
      <c r="G14" s="48">
        <v>479755</v>
      </c>
    </row>
    <row r="15" spans="1:7" ht="12.75">
      <c r="A15" s="2" t="s">
        <v>142</v>
      </c>
      <c r="D15" s="3">
        <v>139121</v>
      </c>
      <c r="E15" s="3">
        <v>139121</v>
      </c>
      <c r="F15" s="48">
        <v>525045</v>
      </c>
      <c r="G15" s="48">
        <v>414149</v>
      </c>
    </row>
    <row r="16" spans="1:7" ht="12.75">
      <c r="A16" s="2" t="s">
        <v>164</v>
      </c>
      <c r="F16" s="48">
        <v>527919</v>
      </c>
      <c r="G16" s="48">
        <v>458179</v>
      </c>
    </row>
    <row r="17" spans="1:7" ht="12.75">
      <c r="A17" s="2" t="s">
        <v>60</v>
      </c>
      <c r="D17" s="3">
        <v>970000</v>
      </c>
      <c r="E17" s="3">
        <v>1000000</v>
      </c>
      <c r="F17" s="48">
        <v>1332000</v>
      </c>
      <c r="G17" s="48">
        <v>1341000</v>
      </c>
    </row>
    <row r="18" spans="6:7" ht="12.75">
      <c r="F18" s="48"/>
      <c r="G18" s="48"/>
    </row>
    <row r="19" spans="1:7" ht="12.75">
      <c r="A19" s="2" t="s">
        <v>14</v>
      </c>
      <c r="F19" s="48"/>
      <c r="G19" s="48"/>
    </row>
    <row r="20" spans="1:7" ht="12.75">
      <c r="A20" s="2" t="s">
        <v>15</v>
      </c>
      <c r="D20" s="3">
        <v>2904663</v>
      </c>
      <c r="E20" s="3">
        <v>2168835</v>
      </c>
      <c r="F20" s="48">
        <v>5407527</v>
      </c>
      <c r="G20" s="48">
        <v>5386059</v>
      </c>
    </row>
    <row r="21" spans="1:7" ht="12.75">
      <c r="A21" s="2" t="s">
        <v>16</v>
      </c>
      <c r="D21" s="3">
        <f>14168190+58610575</f>
        <v>72778765</v>
      </c>
      <c r="E21" s="3">
        <f>3468537+66150885</f>
        <v>69619422</v>
      </c>
      <c r="F21" s="48">
        <f>5445328+71782020</f>
        <v>77227348</v>
      </c>
      <c r="G21" s="48">
        <v>68274772</v>
      </c>
    </row>
    <row r="22" spans="1:7" ht="12.75">
      <c r="A22" s="2" t="s">
        <v>17</v>
      </c>
      <c r="D22" s="3">
        <v>1252119</v>
      </c>
      <c r="E22" s="3">
        <f>1136819+90000+181089</f>
        <v>1407908</v>
      </c>
      <c r="F22" s="48">
        <f>692786+465122</f>
        <v>1157908</v>
      </c>
      <c r="G22" s="48">
        <v>1656177</v>
      </c>
    </row>
    <row r="23" spans="1:7" ht="12.75">
      <c r="A23" s="2" t="s">
        <v>140</v>
      </c>
      <c r="D23" s="3">
        <v>7708450</v>
      </c>
      <c r="E23" s="3">
        <v>7618246</v>
      </c>
      <c r="F23" s="48">
        <v>5946546</v>
      </c>
      <c r="G23" s="48">
        <v>6112856</v>
      </c>
    </row>
    <row r="24" spans="1:7" ht="12.75">
      <c r="A24" s="2" t="s">
        <v>18</v>
      </c>
      <c r="D24" s="3">
        <v>2463427</v>
      </c>
      <c r="E24" s="3">
        <v>19174435</v>
      </c>
      <c r="F24" s="48">
        <v>6293643</v>
      </c>
      <c r="G24" s="48">
        <v>5243920</v>
      </c>
    </row>
    <row r="25" spans="4:7" ht="12.75">
      <c r="D25" s="9">
        <f>SUM(D20:D24)</f>
        <v>87107424</v>
      </c>
      <c r="E25" s="9">
        <f>SUM(E20:E24)</f>
        <v>99988846</v>
      </c>
      <c r="F25" s="65">
        <f>SUM(F20:F24)</f>
        <v>96032972</v>
      </c>
      <c r="G25" s="65">
        <f>SUM(G20:G24)</f>
        <v>86673784</v>
      </c>
    </row>
    <row r="26" spans="6:7" ht="12.75">
      <c r="F26" s="48"/>
      <c r="G26" s="48"/>
    </row>
    <row r="27" spans="1:7" ht="12.75">
      <c r="A27" s="2" t="s">
        <v>19</v>
      </c>
      <c r="F27" s="48"/>
      <c r="G27" s="48"/>
    </row>
    <row r="28" spans="1:7" ht="12.75">
      <c r="A28" s="2" t="s">
        <v>20</v>
      </c>
      <c r="D28" s="3">
        <f>39708627+3055518</f>
        <v>42764145</v>
      </c>
      <c r="E28" s="3">
        <v>40880605</v>
      </c>
      <c r="F28" s="48">
        <f>44610973+4586931</f>
        <v>49197904</v>
      </c>
      <c r="G28" s="48">
        <v>39835089</v>
      </c>
    </row>
    <row r="29" spans="1:7" ht="12.75">
      <c r="A29" s="2" t="s">
        <v>21</v>
      </c>
      <c r="D29" s="3">
        <f>8384266+1738663-75000</f>
        <v>10047929</v>
      </c>
      <c r="E29" s="3">
        <f>8495411+2979531+539058</f>
        <v>12014000</v>
      </c>
      <c r="F29" s="48">
        <v>3909210</v>
      </c>
      <c r="G29" s="48">
        <v>4658728</v>
      </c>
    </row>
    <row r="30" spans="1:7" ht="12.75">
      <c r="A30" s="2" t="s">
        <v>22</v>
      </c>
      <c r="C30" s="35">
        <v>25</v>
      </c>
      <c r="D30" s="3">
        <v>10905554</v>
      </c>
      <c r="E30" s="3">
        <v>8890984</v>
      </c>
      <c r="F30" s="48">
        <v>1703000</v>
      </c>
      <c r="G30" s="48">
        <v>3108818</v>
      </c>
    </row>
    <row r="31" spans="1:7" ht="12.75">
      <c r="A31" s="2" t="s">
        <v>23</v>
      </c>
      <c r="D31" s="3">
        <v>4737823</v>
      </c>
      <c r="E31" s="3">
        <v>3857702</v>
      </c>
      <c r="F31" s="48">
        <v>1373461</v>
      </c>
      <c r="G31" s="48">
        <v>1181000</v>
      </c>
    </row>
    <row r="32" spans="4:7" ht="12.75">
      <c r="D32" s="9">
        <f>SUM(D28:D31)</f>
        <v>68455451</v>
      </c>
      <c r="E32" s="9">
        <f>SUM(E28:E31)</f>
        <v>65643291</v>
      </c>
      <c r="F32" s="65">
        <f>SUM(F28:F31)</f>
        <v>56183575</v>
      </c>
      <c r="G32" s="65">
        <f>SUM(G28:G31)</f>
        <v>48783635</v>
      </c>
    </row>
    <row r="33" spans="1:7" ht="12.75">
      <c r="A33" s="2" t="s">
        <v>183</v>
      </c>
      <c r="D33" s="9">
        <f>D25-D32</f>
        <v>18651973</v>
      </c>
      <c r="E33" s="9">
        <f>E25-E32</f>
        <v>34345555</v>
      </c>
      <c r="F33" s="65">
        <f>F25-F32</f>
        <v>39849397</v>
      </c>
      <c r="G33" s="65">
        <f>G25-G32</f>
        <v>37890149</v>
      </c>
    </row>
    <row r="34" spans="4:7" ht="12.75">
      <c r="D34" s="11"/>
      <c r="E34" s="11"/>
      <c r="F34" s="66"/>
      <c r="G34" s="66"/>
    </row>
    <row r="35" spans="4:7" ht="13.5" thickBot="1">
      <c r="D35" s="7">
        <f>SUM(D12:D17)+D33</f>
        <v>26048325</v>
      </c>
      <c r="E35" s="7">
        <f>SUM(E12:E17)+E33</f>
        <v>42197369</v>
      </c>
      <c r="F35" s="67">
        <f>SUM(F12:F17)+F33</f>
        <v>54826331</v>
      </c>
      <c r="G35" s="67">
        <f>SUM(G12:G17)+G33</f>
        <v>52952110</v>
      </c>
    </row>
    <row r="36" spans="6:7" ht="13.5" thickTop="1">
      <c r="F36" s="48"/>
      <c r="G36" s="48"/>
    </row>
    <row r="37" spans="1:7" ht="12.75">
      <c r="A37" s="2" t="s">
        <v>184</v>
      </c>
      <c r="F37" s="48"/>
      <c r="G37" s="48"/>
    </row>
    <row r="38" spans="1:7" ht="12.75">
      <c r="A38" s="2" t="s">
        <v>24</v>
      </c>
      <c r="D38" s="3">
        <v>21254000</v>
      </c>
      <c r="E38" s="3">
        <v>28354000</v>
      </c>
      <c r="F38" s="48">
        <v>28354000</v>
      </c>
      <c r="G38" s="48">
        <v>28354000</v>
      </c>
    </row>
    <row r="39" spans="1:7" ht="12.75">
      <c r="A39" s="2" t="s">
        <v>136</v>
      </c>
      <c r="D39" s="3">
        <v>0</v>
      </c>
      <c r="E39" s="3">
        <v>6433824</v>
      </c>
      <c r="F39" s="48">
        <v>6406222</v>
      </c>
      <c r="G39" s="48">
        <v>6406222</v>
      </c>
    </row>
    <row r="40" spans="1:7" ht="12.75">
      <c r="A40" s="2" t="s">
        <v>209</v>
      </c>
      <c r="F40" s="48">
        <v>-85789</v>
      </c>
      <c r="G40" s="48">
        <v>83729</v>
      </c>
    </row>
    <row r="41" spans="1:7" ht="12.75">
      <c r="A41" s="2" t="s">
        <v>148</v>
      </c>
      <c r="D41" s="6">
        <v>434293</v>
      </c>
      <c r="E41" s="6">
        <v>3120474</v>
      </c>
      <c r="F41" s="68">
        <v>20151898</v>
      </c>
      <c r="G41" s="68">
        <v>18108159</v>
      </c>
    </row>
    <row r="42" spans="1:7" ht="12.75">
      <c r="A42" s="2" t="s">
        <v>153</v>
      </c>
      <c r="D42" s="3">
        <f>SUM(D38:D41)</f>
        <v>21688293</v>
      </c>
      <c r="E42" s="3">
        <f>SUM(E38:E41)</f>
        <v>37908298</v>
      </c>
      <c r="F42" s="48">
        <f>SUM(F38:F41)</f>
        <v>54826331</v>
      </c>
      <c r="G42" s="48">
        <f>SUM(G38:G41)</f>
        <v>52952110</v>
      </c>
    </row>
    <row r="43" spans="6:7" ht="13.5" thickBot="1">
      <c r="F43" s="69">
        <f>SUM(F42:F42)</f>
        <v>54826331</v>
      </c>
      <c r="G43" s="69">
        <f>SUM(G42:G42)</f>
        <v>52952110</v>
      </c>
    </row>
    <row r="44" spans="6:7" ht="13.5" thickTop="1">
      <c r="F44" s="48"/>
      <c r="G44" s="48"/>
    </row>
    <row r="45" spans="1:7" ht="12.75">
      <c r="A45" s="24"/>
      <c r="B45" s="24"/>
      <c r="C45" s="41"/>
      <c r="D45" s="11"/>
      <c r="E45" s="11"/>
      <c r="F45" s="66">
        <f>F35-F43</f>
        <v>0</v>
      </c>
      <c r="G45" s="66">
        <f>G35-G43</f>
        <v>0</v>
      </c>
    </row>
    <row r="46" spans="1:7" ht="12.75">
      <c r="A46" s="24"/>
      <c r="B46" s="24"/>
      <c r="C46" s="41"/>
      <c r="D46" s="11"/>
      <c r="E46" s="11"/>
      <c r="F46" s="66"/>
      <c r="G46" s="66"/>
    </row>
    <row r="47" spans="1:7" ht="12.75" hidden="1">
      <c r="A47" s="24"/>
      <c r="B47" s="24"/>
      <c r="C47" s="41"/>
      <c r="D47" s="11"/>
      <c r="E47" s="11"/>
      <c r="F47" s="66"/>
      <c r="G47" s="66"/>
    </row>
    <row r="48" spans="1:7" ht="12.75">
      <c r="A48" s="24"/>
      <c r="B48" s="24"/>
      <c r="C48" s="41"/>
      <c r="D48" s="11"/>
      <c r="E48" s="11"/>
      <c r="F48" s="66"/>
      <c r="G48" s="66"/>
    </row>
    <row r="49" spans="1:7" ht="12.75">
      <c r="A49" s="24"/>
      <c r="B49" s="24"/>
      <c r="C49" s="41"/>
      <c r="D49" s="11"/>
      <c r="E49" s="11"/>
      <c r="F49" s="66"/>
      <c r="G49" s="66"/>
    </row>
    <row r="50" spans="4:7" ht="12.75">
      <c r="D50" s="11"/>
      <c r="E50" s="11"/>
      <c r="F50" s="95"/>
      <c r="G50" s="11"/>
    </row>
    <row r="51" spans="4:7" ht="12.75">
      <c r="D51" s="11"/>
      <c r="E51" s="11"/>
      <c r="F51" s="11"/>
      <c r="G51" s="11"/>
    </row>
    <row r="52" spans="4:7" ht="12.75">
      <c r="D52" s="11"/>
      <c r="E52" s="11"/>
      <c r="F52" s="11"/>
      <c r="G52" s="11"/>
    </row>
    <row r="53" spans="4:7" ht="12.75">
      <c r="D53" s="11"/>
      <c r="E53" s="11"/>
      <c r="F53" s="11"/>
      <c r="G53" s="11"/>
    </row>
    <row r="54" spans="4:7" ht="12.75">
      <c r="D54" s="11"/>
      <c r="E54" s="11"/>
      <c r="F54" s="11"/>
      <c r="G54" s="11"/>
    </row>
    <row r="55" spans="4:6" ht="12.75">
      <c r="D55" s="11"/>
      <c r="E55" s="11"/>
      <c r="F55" s="11"/>
    </row>
    <row r="56" spans="4:6" ht="12.75">
      <c r="D56" s="11"/>
      <c r="E56" s="11"/>
      <c r="F56" s="11"/>
    </row>
  </sheetData>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J39"/>
  <sheetViews>
    <sheetView view="pageBreakPreview" zoomScaleSheetLayoutView="100" workbookViewId="0" topLeftCell="A1">
      <selection activeCell="A8" sqref="A8"/>
    </sheetView>
  </sheetViews>
  <sheetFormatPr defaultColWidth="9.140625" defaultRowHeight="12.75"/>
  <cols>
    <col min="1" max="1" width="3.00390625" style="0" customWidth="1"/>
    <col min="2" max="2" width="25.8515625" style="0" customWidth="1"/>
    <col min="3" max="3" width="2.7109375" style="0" customWidth="1"/>
    <col min="4" max="4" width="11.421875" style="12" customWidth="1"/>
    <col min="5" max="5" width="11.00390625" style="12" customWidth="1"/>
    <col min="6" max="6" width="12.7109375" style="12" customWidth="1"/>
    <col min="7" max="7" width="16.421875" style="0" customWidth="1"/>
    <col min="8" max="8" width="13.28125" style="0" customWidth="1"/>
    <col min="9" max="9" width="11.421875" style="0" customWidth="1"/>
    <col min="10" max="10" width="11.28125" style="0" bestFit="1" customWidth="1"/>
  </cols>
  <sheetData>
    <row r="1" spans="1:6" s="2" customFormat="1" ht="13.5">
      <c r="A1" s="1" t="s">
        <v>0</v>
      </c>
      <c r="D1" s="3"/>
      <c r="E1" s="3"/>
      <c r="F1" s="3"/>
    </row>
    <row r="2" spans="1:6" s="2" customFormat="1" ht="12.75">
      <c r="A2" s="2" t="s">
        <v>1</v>
      </c>
      <c r="D2" s="3"/>
      <c r="E2" s="3"/>
      <c r="F2" s="3"/>
    </row>
    <row r="3" spans="4:6" s="2" customFormat="1" ht="12.75">
      <c r="D3" s="3"/>
      <c r="E3" s="3"/>
      <c r="F3" s="3"/>
    </row>
    <row r="4" spans="1:6" s="1" customFormat="1" ht="13.5">
      <c r="A4" s="1" t="s">
        <v>25</v>
      </c>
      <c r="D4" s="4"/>
      <c r="E4" s="4"/>
      <c r="F4" s="4"/>
    </row>
    <row r="5" spans="1:6" s="1" customFormat="1" ht="13.5">
      <c r="A5" s="1" t="s">
        <v>259</v>
      </c>
      <c r="D5" s="4"/>
      <c r="E5" s="4"/>
      <c r="F5" s="4"/>
    </row>
    <row r="6" spans="1:6" s="2" customFormat="1" ht="12.75">
      <c r="A6" s="2" t="s">
        <v>2</v>
      </c>
      <c r="D6" s="3"/>
      <c r="E6" s="3"/>
      <c r="F6" s="3"/>
    </row>
    <row r="7" spans="4:6" s="2" customFormat="1" ht="12.75">
      <c r="D7" s="3"/>
      <c r="E7" s="3"/>
      <c r="F7" s="3"/>
    </row>
    <row r="8" spans="2:8" s="2" customFormat="1" ht="12.75">
      <c r="B8" s="44"/>
      <c r="C8" s="44"/>
      <c r="D8" s="132"/>
      <c r="E8" s="132"/>
      <c r="F8" s="132"/>
      <c r="G8" s="44"/>
      <c r="H8" s="44"/>
    </row>
    <row r="9" spans="2:10" s="2" customFormat="1" ht="13.5">
      <c r="B9" s="44"/>
      <c r="C9" s="44"/>
      <c r="D9" s="44"/>
      <c r="E9" s="141" t="s">
        <v>287</v>
      </c>
      <c r="F9" s="142"/>
      <c r="G9" s="142"/>
      <c r="H9" s="44"/>
      <c r="I9" s="49" t="s">
        <v>288</v>
      </c>
      <c r="J9" s="49" t="s">
        <v>290</v>
      </c>
    </row>
    <row r="10" spans="2:10" ht="13.5">
      <c r="B10" s="133"/>
      <c r="C10" s="133"/>
      <c r="D10" s="134"/>
      <c r="E10" s="134"/>
      <c r="F10" s="134"/>
      <c r="G10" s="133"/>
      <c r="H10" s="133"/>
      <c r="I10" s="49" t="s">
        <v>289</v>
      </c>
      <c r="J10" s="49" t="s">
        <v>291</v>
      </c>
    </row>
    <row r="11" spans="4:8" ht="13.5">
      <c r="D11" s="64" t="s">
        <v>26</v>
      </c>
      <c r="E11" s="64" t="s">
        <v>26</v>
      </c>
      <c r="F11" s="64" t="s">
        <v>208</v>
      </c>
      <c r="G11" s="49" t="s">
        <v>282</v>
      </c>
      <c r="H11" s="49"/>
    </row>
    <row r="12" spans="3:8" ht="13.5">
      <c r="C12" s="13"/>
      <c r="D12" s="64" t="s">
        <v>106</v>
      </c>
      <c r="E12" s="64" t="s">
        <v>110</v>
      </c>
      <c r="F12" s="64" t="s">
        <v>161</v>
      </c>
      <c r="G12" s="49" t="s">
        <v>281</v>
      </c>
      <c r="H12" s="49" t="s">
        <v>27</v>
      </c>
    </row>
    <row r="13" spans="4:10" ht="13.5">
      <c r="D13" s="64" t="s">
        <v>28</v>
      </c>
      <c r="E13" s="64" t="s">
        <v>28</v>
      </c>
      <c r="F13" s="64" t="s">
        <v>28</v>
      </c>
      <c r="G13" s="49" t="s">
        <v>28</v>
      </c>
      <c r="H13" s="49" t="s">
        <v>28</v>
      </c>
      <c r="I13" s="49" t="s">
        <v>28</v>
      </c>
      <c r="J13" s="49" t="s">
        <v>28</v>
      </c>
    </row>
    <row r="15" spans="1:10" ht="12.75">
      <c r="A15" t="s">
        <v>138</v>
      </c>
      <c r="D15" s="12">
        <v>28354000</v>
      </c>
      <c r="E15" s="12">
        <v>6406222</v>
      </c>
      <c r="F15" s="12">
        <v>0</v>
      </c>
      <c r="G15" s="12">
        <v>10083699</v>
      </c>
      <c r="H15" s="14">
        <f>SUM(D15:G15)</f>
        <v>44843921</v>
      </c>
      <c r="I15" s="12">
        <v>0</v>
      </c>
      <c r="J15" s="14">
        <f>H15+I15</f>
        <v>44843921</v>
      </c>
    </row>
    <row r="16" spans="7:8" ht="12.75">
      <c r="G16" s="12"/>
      <c r="H16" s="14"/>
    </row>
    <row r="17" spans="1:10" ht="12.75">
      <c r="A17" t="s">
        <v>141</v>
      </c>
      <c r="D17" s="12">
        <v>0</v>
      </c>
      <c r="E17" s="12">
        <v>0</v>
      </c>
      <c r="F17" s="12">
        <v>0</v>
      </c>
      <c r="G17" s="3">
        <v>4415196</v>
      </c>
      <c r="H17" s="14">
        <f>SUM(D17:G17)</f>
        <v>4415196</v>
      </c>
      <c r="I17" s="12">
        <v>0</v>
      </c>
      <c r="J17" s="14">
        <f>H17+I17</f>
        <v>4415196</v>
      </c>
    </row>
    <row r="18" spans="7:8" ht="12.75">
      <c r="G18" s="3"/>
      <c r="H18" s="14"/>
    </row>
    <row r="19" spans="1:10" ht="12.75">
      <c r="A19" t="s">
        <v>279</v>
      </c>
      <c r="G19" s="3">
        <v>-612446.74</v>
      </c>
      <c r="H19" s="14">
        <f>SUM(D19:G19)</f>
        <v>-612446.74</v>
      </c>
      <c r="I19" s="12">
        <v>0</v>
      </c>
      <c r="J19" s="14">
        <f>H19+I19</f>
        <v>-612446.74</v>
      </c>
    </row>
    <row r="20" ht="12.75">
      <c r="G20" s="12"/>
    </row>
    <row r="21" spans="1:10" ht="13.5" thickBot="1">
      <c r="A21" t="s">
        <v>280</v>
      </c>
      <c r="D21" s="15">
        <f aca="true" t="shared" si="0" ref="D21:J21">SUM(D15:D20)</f>
        <v>28354000</v>
      </c>
      <c r="E21" s="15">
        <f t="shared" si="0"/>
        <v>6406222</v>
      </c>
      <c r="F21" s="15">
        <f t="shared" si="0"/>
        <v>0</v>
      </c>
      <c r="G21" s="15">
        <f t="shared" si="0"/>
        <v>13886448.26</v>
      </c>
      <c r="H21" s="15">
        <f t="shared" si="0"/>
        <v>48646670.26</v>
      </c>
      <c r="I21" s="135">
        <f t="shared" si="0"/>
        <v>0</v>
      </c>
      <c r="J21" s="135">
        <f t="shared" si="0"/>
        <v>48646670.26</v>
      </c>
    </row>
    <row r="22" spans="4:8" ht="13.5" thickTop="1">
      <c r="D22" s="92"/>
      <c r="E22" s="92"/>
      <c r="F22" s="92"/>
      <c r="G22" s="92"/>
      <c r="H22" s="92"/>
    </row>
    <row r="23" spans="4:8" ht="12.75">
      <c r="D23" s="92"/>
      <c r="E23" s="92"/>
      <c r="F23" s="92"/>
      <c r="G23" s="92"/>
      <c r="H23" s="92"/>
    </row>
    <row r="25" spans="1:10" ht="12.75">
      <c r="A25" t="s">
        <v>187</v>
      </c>
      <c r="D25" s="12">
        <v>28354000</v>
      </c>
      <c r="E25" s="12">
        <v>6406222.38</v>
      </c>
      <c r="F25" s="12">
        <v>83729</v>
      </c>
      <c r="G25" s="12">
        <v>18108159</v>
      </c>
      <c r="H25" s="14">
        <f>SUM(D25:G25)</f>
        <v>52952110.38</v>
      </c>
      <c r="I25" s="12">
        <v>0</v>
      </c>
      <c r="J25" s="14">
        <f>H25+I25</f>
        <v>52952110.38</v>
      </c>
    </row>
    <row r="26" spans="7:8" ht="12.75">
      <c r="G26" s="12"/>
      <c r="H26" s="14"/>
    </row>
    <row r="27" spans="1:10" ht="12.75">
      <c r="A27" t="s">
        <v>241</v>
      </c>
      <c r="D27" s="101"/>
      <c r="E27" s="101"/>
      <c r="F27" s="101"/>
      <c r="G27" s="101">
        <v>-339405</v>
      </c>
      <c r="H27" s="102">
        <f>SUM(D27:G27)</f>
        <v>-339405</v>
      </c>
      <c r="I27" s="101">
        <v>0</v>
      </c>
      <c r="J27" s="102">
        <f>H27+I27</f>
        <v>-339405</v>
      </c>
    </row>
    <row r="28" spans="4:10" ht="12.75">
      <c r="D28" s="12">
        <f aca="true" t="shared" si="1" ref="D28:J28">SUM(D25:D27)</f>
        <v>28354000</v>
      </c>
      <c r="E28" s="12">
        <f t="shared" si="1"/>
        <v>6406222.38</v>
      </c>
      <c r="F28" s="12">
        <f t="shared" si="1"/>
        <v>83729</v>
      </c>
      <c r="G28" s="12">
        <f t="shared" si="1"/>
        <v>17768754</v>
      </c>
      <c r="H28" s="12">
        <f t="shared" si="1"/>
        <v>52612705.38</v>
      </c>
      <c r="I28" s="12">
        <f t="shared" si="1"/>
        <v>0</v>
      </c>
      <c r="J28" s="12">
        <f t="shared" si="1"/>
        <v>52612705.38</v>
      </c>
    </row>
    <row r="29" spans="7:8" ht="12.75">
      <c r="G29" s="12"/>
      <c r="H29" s="14"/>
    </row>
    <row r="30" spans="1:10" ht="12.75">
      <c r="A30" t="s">
        <v>162</v>
      </c>
      <c r="D30" s="12">
        <v>0</v>
      </c>
      <c r="E30" s="12">
        <v>0</v>
      </c>
      <c r="F30" s="12">
        <v>-73129</v>
      </c>
      <c r="G30" s="12">
        <v>0</v>
      </c>
      <c r="H30" s="14">
        <f>SUM(D30:G30)</f>
        <v>-73129</v>
      </c>
      <c r="I30" s="12">
        <v>0</v>
      </c>
      <c r="J30" s="14">
        <f>H30+I30</f>
        <v>-73129</v>
      </c>
    </row>
    <row r="31" spans="7:10" ht="12.75">
      <c r="G31" s="12"/>
      <c r="H31" s="14"/>
      <c r="I31" s="12"/>
      <c r="J31" s="14"/>
    </row>
    <row r="32" spans="1:10" ht="12.75">
      <c r="A32" t="s">
        <v>294</v>
      </c>
      <c r="G32" s="12"/>
      <c r="H32" s="14"/>
      <c r="I32" s="12"/>
      <c r="J32" s="14"/>
    </row>
    <row r="33" spans="2:10" ht="12.75">
      <c r="B33" t="s">
        <v>295</v>
      </c>
      <c r="G33" s="12"/>
      <c r="H33" s="14"/>
      <c r="I33" s="12">
        <v>122500</v>
      </c>
      <c r="J33" s="14">
        <f>H33+I33</f>
        <v>122500</v>
      </c>
    </row>
    <row r="34" ht="12.75">
      <c r="G34" s="12"/>
    </row>
    <row r="35" spans="1:10" ht="12.75">
      <c r="A35" t="s">
        <v>141</v>
      </c>
      <c r="D35" s="12">
        <v>0</v>
      </c>
      <c r="E35" s="12">
        <v>0</v>
      </c>
      <c r="F35" s="12">
        <v>0</v>
      </c>
      <c r="G35" s="3">
        <v>4082749</v>
      </c>
      <c r="H35" s="14">
        <f>SUM(D35:G35)</f>
        <v>4082749</v>
      </c>
      <c r="I35" s="12">
        <v>-29944</v>
      </c>
      <c r="J35" s="14">
        <f>H35+I35</f>
        <v>4052805</v>
      </c>
    </row>
    <row r="36" spans="7:8" ht="12.75">
      <c r="G36" s="3"/>
      <c r="H36" s="14"/>
    </row>
    <row r="37" spans="1:10" ht="12.75">
      <c r="A37" t="s">
        <v>279</v>
      </c>
      <c r="G37" s="3">
        <v>-612447</v>
      </c>
      <c r="H37" s="14">
        <f>SUM(D37:G37)</f>
        <v>-612447</v>
      </c>
      <c r="I37" s="12">
        <v>0</v>
      </c>
      <c r="J37" s="14">
        <f>H37+I37</f>
        <v>-612447</v>
      </c>
    </row>
    <row r="38" spans="7:8" ht="12.75">
      <c r="G38" s="3"/>
      <c r="H38" s="14"/>
    </row>
    <row r="39" spans="1:10" ht="13.5" thickBot="1">
      <c r="A39" t="s">
        <v>248</v>
      </c>
      <c r="D39" s="15">
        <f aca="true" t="shared" si="2" ref="D39:J39">SUM(D28:D38)</f>
        <v>28354000</v>
      </c>
      <c r="E39" s="15">
        <f t="shared" si="2"/>
        <v>6406222.38</v>
      </c>
      <c r="F39" s="15">
        <f t="shared" si="2"/>
        <v>10600</v>
      </c>
      <c r="G39" s="15">
        <f t="shared" si="2"/>
        <v>21239056</v>
      </c>
      <c r="H39" s="15">
        <f t="shared" si="2"/>
        <v>56009878.38</v>
      </c>
      <c r="I39" s="15">
        <f t="shared" si="2"/>
        <v>92556</v>
      </c>
      <c r="J39" s="15">
        <f t="shared" si="2"/>
        <v>56102434.38</v>
      </c>
    </row>
    <row r="40" ht="13.5" thickTop="1"/>
  </sheetData>
  <mergeCells count="1">
    <mergeCell ref="E9:G9"/>
  </mergeCells>
  <printOptions/>
  <pageMargins left="0.5511811023622047" right="0.3937007874015748" top="1.1811023622047245" bottom="0.3937007874015748" header="0.5118110236220472" footer="0.5118110236220472"/>
  <pageSetup orientation="portrait" paperSize="9" scale="80" r:id="rId2"/>
  <drawing r:id="rId1"/>
</worksheet>
</file>

<file path=xl/worksheets/sheet6.xml><?xml version="1.0" encoding="utf-8"?>
<worksheet xmlns="http://schemas.openxmlformats.org/spreadsheetml/2006/main" xmlns:r="http://schemas.openxmlformats.org/officeDocument/2006/relationships">
  <dimension ref="A1:I37"/>
  <sheetViews>
    <sheetView view="pageBreakPreview" zoomScaleSheetLayoutView="100" workbookViewId="0" topLeftCell="A4">
      <selection activeCell="B31" sqref="B31"/>
    </sheetView>
  </sheetViews>
  <sheetFormatPr defaultColWidth="9.140625" defaultRowHeight="12.75"/>
  <cols>
    <col min="1" max="1" width="9.140625" style="2" customWidth="1"/>
    <col min="2" max="2" width="52.00390625" style="2" customWidth="1"/>
    <col min="3" max="3" width="13.7109375" style="3" hidden="1" customWidth="1"/>
    <col min="4" max="4" width="2.00390625" style="3" hidden="1" customWidth="1"/>
    <col min="5" max="5" width="13.7109375" style="3" hidden="1" customWidth="1"/>
    <col min="6" max="6" width="2.00390625" style="3" hidden="1" customWidth="1"/>
    <col min="7" max="7" width="15.57421875" style="3" customWidth="1"/>
    <col min="8" max="8" width="2.00390625" style="3" customWidth="1"/>
    <col min="9" max="9" width="15.28125" style="3" customWidth="1"/>
    <col min="10" max="16384" width="9.140625" style="2" customWidth="1"/>
  </cols>
  <sheetData>
    <row r="1" ht="13.5">
      <c r="A1" s="1" t="s">
        <v>0</v>
      </c>
    </row>
    <row r="2" ht="12.75">
      <c r="A2" s="2" t="s">
        <v>1</v>
      </c>
    </row>
    <row r="4" spans="1:9" s="1" customFormat="1" ht="13.5">
      <c r="A4" s="1" t="s">
        <v>29</v>
      </c>
      <c r="C4" s="4"/>
      <c r="D4" s="4"/>
      <c r="E4" s="4"/>
      <c r="F4" s="4"/>
      <c r="G4" s="4"/>
      <c r="H4" s="4"/>
      <c r="I4" s="4"/>
    </row>
    <row r="5" spans="1:9" s="1" customFormat="1" ht="13.5">
      <c r="A5" s="1" t="s">
        <v>259</v>
      </c>
      <c r="C5" s="4"/>
      <c r="D5" s="4"/>
      <c r="E5" s="4"/>
      <c r="F5" s="4"/>
      <c r="G5" s="4"/>
      <c r="H5" s="4"/>
      <c r="I5" s="4"/>
    </row>
    <row r="6" ht="12.75">
      <c r="A6" s="2" t="s">
        <v>2</v>
      </c>
    </row>
    <row r="7" spans="3:9" ht="13.5">
      <c r="C7" s="143" t="s">
        <v>61</v>
      </c>
      <c r="D7" s="143"/>
      <c r="E7" s="143"/>
      <c r="F7" s="5"/>
      <c r="G7" s="140" t="s">
        <v>249</v>
      </c>
      <c r="H7" s="140"/>
      <c r="I7" s="140"/>
    </row>
    <row r="8" spans="3:9" ht="13.5">
      <c r="C8" s="5" t="s">
        <v>9</v>
      </c>
      <c r="D8" s="5"/>
      <c r="E8" s="5" t="s">
        <v>113</v>
      </c>
      <c r="F8" s="5"/>
      <c r="G8" s="64" t="s">
        <v>245</v>
      </c>
      <c r="H8" s="64"/>
      <c r="I8" s="64" t="s">
        <v>246</v>
      </c>
    </row>
    <row r="9" spans="3:9" ht="13.5">
      <c r="C9" s="5" t="s">
        <v>28</v>
      </c>
      <c r="D9" s="5"/>
      <c r="E9" s="5" t="s">
        <v>28</v>
      </c>
      <c r="F9" s="5"/>
      <c r="G9" s="64" t="s">
        <v>28</v>
      </c>
      <c r="H9" s="64"/>
      <c r="I9" s="64" t="s">
        <v>28</v>
      </c>
    </row>
    <row r="10" spans="3:9" ht="12.75">
      <c r="C10" s="5"/>
      <c r="D10" s="5"/>
      <c r="E10" s="5" t="s">
        <v>112</v>
      </c>
      <c r="F10" s="5"/>
      <c r="G10" s="5"/>
      <c r="H10" s="5"/>
      <c r="I10" s="5"/>
    </row>
    <row r="11" spans="1:9" ht="12.75">
      <c r="A11" s="2" t="s">
        <v>48</v>
      </c>
      <c r="C11" s="3">
        <v>-1719211</v>
      </c>
      <c r="E11" s="3">
        <v>0</v>
      </c>
      <c r="G11" s="3">
        <v>-722411</v>
      </c>
      <c r="I11" s="3">
        <v>5541643</v>
      </c>
    </row>
    <row r="13" spans="1:9" ht="12.75">
      <c r="A13" s="2" t="s">
        <v>49</v>
      </c>
      <c r="C13" s="3">
        <v>-213176</v>
      </c>
      <c r="E13" s="3">
        <v>0</v>
      </c>
      <c r="G13" s="3">
        <v>-1099216</v>
      </c>
      <c r="I13" s="3">
        <v>-7647958</v>
      </c>
    </row>
    <row r="15" spans="1:9" ht="12.75">
      <c r="A15" s="2" t="s">
        <v>50</v>
      </c>
      <c r="C15" s="6">
        <v>3492568</v>
      </c>
      <c r="E15" s="6">
        <v>0</v>
      </c>
      <c r="F15" s="6"/>
      <c r="G15" s="6">
        <v>3863007</v>
      </c>
      <c r="I15" s="6">
        <v>-541568</v>
      </c>
    </row>
    <row r="17" spans="1:9" ht="12.75">
      <c r="A17" s="2" t="s">
        <v>51</v>
      </c>
      <c r="C17" s="3">
        <f>SUM(C11:C15)</f>
        <v>1560181</v>
      </c>
      <c r="E17" s="3">
        <v>0</v>
      </c>
      <c r="G17" s="3">
        <f>SUM(G11:G15)</f>
        <v>2041380</v>
      </c>
      <c r="I17" s="3">
        <f>SUM(I11:I15)</f>
        <v>-2647883</v>
      </c>
    </row>
    <row r="19" spans="1:9" ht="12.75">
      <c r="A19" s="2" t="s">
        <v>52</v>
      </c>
      <c r="C19" s="3">
        <v>162556</v>
      </c>
      <c r="E19" s="3">
        <v>0</v>
      </c>
      <c r="G19" s="3">
        <v>3731601</v>
      </c>
      <c r="I19" s="3">
        <v>11637294</v>
      </c>
    </row>
    <row r="21" spans="1:9" ht="13.5" thickBot="1">
      <c r="A21" s="2" t="s">
        <v>225</v>
      </c>
      <c r="C21" s="10">
        <f>SUM(C17:C19)</f>
        <v>1722737</v>
      </c>
      <c r="E21" s="10">
        <v>0</v>
      </c>
      <c r="F21" s="10"/>
      <c r="G21" s="10">
        <f>SUM(G17:G19)</f>
        <v>5772981</v>
      </c>
      <c r="I21" s="10">
        <f>SUM(I17:I19)</f>
        <v>8989411</v>
      </c>
    </row>
    <row r="22" ht="13.5" thickTop="1"/>
    <row r="23" ht="12.75" hidden="1"/>
    <row r="24" ht="12.75" hidden="1">
      <c r="A24" s="2" t="s">
        <v>68</v>
      </c>
    </row>
    <row r="25" ht="12.75" hidden="1"/>
    <row r="26" spans="1:9" ht="12.75" hidden="1">
      <c r="A26" s="2" t="s">
        <v>55</v>
      </c>
      <c r="C26" s="3">
        <v>2463427</v>
      </c>
      <c r="E26" s="3">
        <v>0</v>
      </c>
      <c r="G26" s="3" t="e">
        <f>#REF!</f>
        <v>#REF!</v>
      </c>
      <c r="I26" s="3">
        <v>13560595</v>
      </c>
    </row>
    <row r="27" spans="1:9" ht="12.75" hidden="1">
      <c r="A27" s="2" t="s">
        <v>163</v>
      </c>
      <c r="I27" s="3">
        <v>0</v>
      </c>
    </row>
    <row r="28" spans="1:9" ht="12.75" hidden="1">
      <c r="A28" s="2" t="s">
        <v>143</v>
      </c>
      <c r="C28" s="3">
        <v>-740690</v>
      </c>
      <c r="E28" s="3">
        <v>0</v>
      </c>
      <c r="I28" s="3">
        <v>0</v>
      </c>
    </row>
    <row r="29" spans="3:9" ht="13.5" hidden="1" thickBot="1">
      <c r="C29" s="10">
        <f>SUM(C26:C28)</f>
        <v>1722737</v>
      </c>
      <c r="E29" s="10">
        <v>0</v>
      </c>
      <c r="F29" s="10"/>
      <c r="G29" s="10" t="e">
        <f>SUM(G26:G28)</f>
        <v>#REF!</v>
      </c>
      <c r="I29" s="10">
        <f>SUM(I26:I28)</f>
        <v>13560595</v>
      </c>
    </row>
    <row r="31" ht="12.75">
      <c r="A31" s="2" t="s">
        <v>269</v>
      </c>
    </row>
    <row r="33" spans="1:9" ht="12.75">
      <c r="A33" s="2" t="s">
        <v>55</v>
      </c>
      <c r="G33" s="3">
        <v>6567109</v>
      </c>
      <c r="I33" s="3">
        <v>8989411</v>
      </c>
    </row>
    <row r="35" spans="1:9" ht="12.75">
      <c r="A35" s="2" t="s">
        <v>270</v>
      </c>
      <c r="G35" s="3">
        <v>-794128</v>
      </c>
      <c r="I35" s="3">
        <v>0</v>
      </c>
    </row>
    <row r="37" spans="7:9" ht="13.5" thickBot="1">
      <c r="G37" s="10">
        <f>SUM(G33:G36)</f>
        <v>5772981</v>
      </c>
      <c r="I37" s="10">
        <f>SUM(I33:I36)</f>
        <v>8989411</v>
      </c>
    </row>
    <row r="38" ht="13.5" thickTop="1"/>
  </sheetData>
  <mergeCells count="2">
    <mergeCell ref="C7:E7"/>
    <mergeCell ref="G7:I7"/>
  </mergeCells>
  <printOptions/>
  <pageMargins left="0.5905511811023623" right="0.3937007874015748" top="1.1811023622047245" bottom="0.3937007874015748"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J231"/>
  <sheetViews>
    <sheetView view="pageBreakPreview" zoomScaleSheetLayoutView="100" workbookViewId="0" topLeftCell="A1">
      <selection activeCell="H1" sqref="H1"/>
    </sheetView>
  </sheetViews>
  <sheetFormatPr defaultColWidth="9.140625" defaultRowHeight="12.75"/>
  <cols>
    <col min="1" max="1" width="4.140625" style="21" customWidth="1"/>
    <col min="2" max="2" width="13.7109375" style="16" customWidth="1"/>
    <col min="3" max="3" width="32.57421875" style="16" customWidth="1"/>
    <col min="4" max="4" width="13.8515625" style="16" customWidth="1"/>
    <col min="5" max="6" width="16.421875" style="17" bestFit="1" customWidth="1"/>
    <col min="7" max="7" width="4.140625" style="56" customWidth="1"/>
    <col min="8" max="9" width="8.8515625" style="17" customWidth="1"/>
    <col min="10" max="10" width="11.7109375" style="17" customWidth="1"/>
    <col min="11" max="16384" width="8.8515625" style="17" customWidth="1"/>
  </cols>
  <sheetData>
    <row r="1" spans="1:7" s="2" customFormat="1" ht="12.75">
      <c r="A1" s="21" t="s">
        <v>0</v>
      </c>
      <c r="C1" s="3"/>
      <c r="D1" s="3"/>
      <c r="G1" s="24"/>
    </row>
    <row r="2" spans="1:7" s="2" customFormat="1" ht="12.75">
      <c r="A2" s="26" t="s">
        <v>1</v>
      </c>
      <c r="C2" s="3"/>
      <c r="D2" s="3"/>
      <c r="G2" s="24"/>
    </row>
    <row r="3" spans="1:4" ht="12.75">
      <c r="A3" s="27"/>
      <c r="B3" s="20"/>
      <c r="C3" s="20"/>
      <c r="D3" s="20"/>
    </row>
    <row r="4" ht="12.75"/>
    <row r="5" ht="12.75">
      <c r="B5" s="18"/>
    </row>
    <row r="6" ht="12.75">
      <c r="B6" s="22"/>
    </row>
    <row r="7" ht="12.75"/>
    <row r="8" spans="1:2" ht="12.75">
      <c r="A8" s="50" t="s">
        <v>70</v>
      </c>
      <c r="B8" s="18" t="s">
        <v>30</v>
      </c>
    </row>
    <row r="9" ht="12.75">
      <c r="B9" s="18"/>
    </row>
    <row r="10" ht="12.75">
      <c r="B10" s="18"/>
    </row>
    <row r="11" ht="12.75">
      <c r="B11" s="18"/>
    </row>
    <row r="12" ht="12.75">
      <c r="B12" s="18"/>
    </row>
    <row r="13" ht="12.75">
      <c r="B13" s="18"/>
    </row>
    <row r="14" ht="12.75">
      <c r="B14" s="18"/>
    </row>
    <row r="15" ht="12.75">
      <c r="B15" s="18"/>
    </row>
    <row r="16" ht="12.75">
      <c r="B16" s="18"/>
    </row>
    <row r="17" ht="12.75">
      <c r="B17" s="18"/>
    </row>
    <row r="18" ht="12.75">
      <c r="B18" s="18"/>
    </row>
    <row r="19" spans="1:2" ht="12.75">
      <c r="A19" s="50" t="s">
        <v>69</v>
      </c>
      <c r="B19" s="18" t="s">
        <v>176</v>
      </c>
    </row>
    <row r="20" ht="12.75">
      <c r="B20" s="18"/>
    </row>
    <row r="21" ht="12.75">
      <c r="B21" s="18"/>
    </row>
    <row r="22" ht="12.75">
      <c r="B22" s="18"/>
    </row>
    <row r="23" ht="12.75">
      <c r="B23" s="18"/>
    </row>
    <row r="24" ht="12.75">
      <c r="B24" s="18"/>
    </row>
    <row r="25" ht="12.75">
      <c r="B25" s="18"/>
    </row>
    <row r="26" spans="2:3" ht="12.75">
      <c r="B26" s="16" t="s">
        <v>188</v>
      </c>
      <c r="C26" s="16" t="s">
        <v>227</v>
      </c>
    </row>
    <row r="27" spans="2:3" ht="12.75">
      <c r="B27" s="16" t="s">
        <v>231</v>
      </c>
      <c r="C27" s="16" t="s">
        <v>232</v>
      </c>
    </row>
    <row r="28" spans="2:3" ht="12.75">
      <c r="B28" s="16" t="s">
        <v>189</v>
      </c>
      <c r="C28" s="16" t="s">
        <v>190</v>
      </c>
    </row>
    <row r="29" spans="2:3" ht="12.75">
      <c r="B29" s="16" t="s">
        <v>191</v>
      </c>
      <c r="C29" s="16" t="s">
        <v>15</v>
      </c>
    </row>
    <row r="30" spans="2:3" ht="12.75">
      <c r="B30" s="16" t="s">
        <v>192</v>
      </c>
      <c r="C30" s="16" t="s">
        <v>219</v>
      </c>
    </row>
    <row r="31" spans="2:3" ht="12.75">
      <c r="B31" s="16" t="s">
        <v>193</v>
      </c>
      <c r="C31" s="16" t="s">
        <v>202</v>
      </c>
    </row>
    <row r="32" spans="2:3" ht="12.75">
      <c r="B32" s="16" t="s">
        <v>194</v>
      </c>
      <c r="C32" s="16" t="s">
        <v>203</v>
      </c>
    </row>
    <row r="33" spans="2:3" ht="12.75">
      <c r="B33" s="16" t="s">
        <v>195</v>
      </c>
      <c r="C33" s="16" t="s">
        <v>204</v>
      </c>
    </row>
    <row r="34" spans="2:3" ht="12.75">
      <c r="B34" s="16" t="s">
        <v>196</v>
      </c>
      <c r="C34" s="16" t="s">
        <v>220</v>
      </c>
    </row>
    <row r="35" ht="13.5" hidden="1"/>
    <row r="36" ht="13.5" hidden="1"/>
    <row r="37" spans="2:8" ht="12.75">
      <c r="B37" s="16" t="s">
        <v>197</v>
      </c>
      <c r="C37" s="16" t="s">
        <v>205</v>
      </c>
      <c r="H37" s="93"/>
    </row>
    <row r="38" spans="2:3" ht="12.75">
      <c r="B38" s="16" t="s">
        <v>198</v>
      </c>
      <c r="C38" s="16" t="s">
        <v>226</v>
      </c>
    </row>
    <row r="39" spans="2:3" ht="12.75">
      <c r="B39" s="16" t="s">
        <v>199</v>
      </c>
      <c r="C39" s="16" t="s">
        <v>221</v>
      </c>
    </row>
    <row r="40" spans="2:3" ht="12.75">
      <c r="B40" s="16" t="s">
        <v>200</v>
      </c>
      <c r="C40" s="16" t="s">
        <v>206</v>
      </c>
    </row>
    <row r="41" spans="2:3" ht="12.75">
      <c r="B41" s="16" t="s">
        <v>201</v>
      </c>
      <c r="C41" s="16" t="s">
        <v>207</v>
      </c>
    </row>
    <row r="42" ht="12.75">
      <c r="B42" s="17"/>
    </row>
    <row r="43" ht="12.75">
      <c r="B43" s="17"/>
    </row>
    <row r="44" ht="12.75">
      <c r="B44" s="17"/>
    </row>
    <row r="45" ht="12.75">
      <c r="B45" s="17"/>
    </row>
    <row r="46" ht="12.75">
      <c r="B46" s="18" t="s">
        <v>233</v>
      </c>
    </row>
    <row r="47" ht="12.75">
      <c r="B47" s="17"/>
    </row>
    <row r="48" ht="12.75">
      <c r="B48" s="17"/>
    </row>
    <row r="49" ht="12.75">
      <c r="B49" s="17"/>
    </row>
    <row r="50" ht="12.75">
      <c r="B50" s="17"/>
    </row>
    <row r="51" ht="12.75">
      <c r="B51" s="17"/>
    </row>
    <row r="52" ht="12.75">
      <c r="B52" s="17"/>
    </row>
    <row r="53" ht="12.75">
      <c r="B53" s="17"/>
    </row>
    <row r="54" ht="12.75">
      <c r="B54" s="17"/>
    </row>
    <row r="55" ht="12.75">
      <c r="B55" s="17"/>
    </row>
    <row r="56" ht="12.75">
      <c r="B56" s="17"/>
    </row>
    <row r="57" spans="1:2" ht="12.75">
      <c r="A57" s="50" t="s">
        <v>69</v>
      </c>
      <c r="B57" s="18" t="s">
        <v>177</v>
      </c>
    </row>
    <row r="58" ht="12.75">
      <c r="B58" s="17"/>
    </row>
    <row r="59" ht="12.75">
      <c r="B59" s="36" t="s">
        <v>234</v>
      </c>
    </row>
    <row r="60" ht="12.75">
      <c r="B60" s="17"/>
    </row>
    <row r="61" ht="12.75">
      <c r="B61" s="17"/>
    </row>
    <row r="62" ht="12.75">
      <c r="B62" s="17"/>
    </row>
    <row r="63" ht="12.75">
      <c r="B63" s="17"/>
    </row>
    <row r="64" ht="12.75">
      <c r="B64" s="36" t="s">
        <v>235</v>
      </c>
    </row>
    <row r="65" ht="12.75">
      <c r="B65" s="17"/>
    </row>
    <row r="66" ht="12.75">
      <c r="B66" s="17"/>
    </row>
    <row r="67" ht="12.75">
      <c r="B67" s="17"/>
    </row>
    <row r="68" ht="12.75">
      <c r="B68" s="17"/>
    </row>
    <row r="69" ht="12.75">
      <c r="B69" s="17"/>
    </row>
    <row r="70" ht="12.75">
      <c r="B70" s="17"/>
    </row>
    <row r="71" ht="12.75">
      <c r="B71" s="17"/>
    </row>
    <row r="72" ht="12.75">
      <c r="B72" s="94" t="s">
        <v>236</v>
      </c>
    </row>
    <row r="73" ht="12.75">
      <c r="B73" s="94"/>
    </row>
    <row r="74" ht="12.75">
      <c r="B74" s="18"/>
    </row>
    <row r="75" ht="12.75">
      <c r="B75" s="18"/>
    </row>
    <row r="76" ht="12.75">
      <c r="B76" s="18"/>
    </row>
    <row r="77" ht="12.75">
      <c r="B77" s="94"/>
    </row>
    <row r="78" spans="2:7" ht="12.75">
      <c r="B78" s="94"/>
      <c r="G78" s="56" t="s">
        <v>237</v>
      </c>
    </row>
    <row r="79" ht="12.75">
      <c r="B79" s="94"/>
    </row>
    <row r="80" ht="12.75">
      <c r="B80" s="94"/>
    </row>
    <row r="81" ht="12.75">
      <c r="B81" s="94"/>
    </row>
    <row r="82" ht="12.75">
      <c r="B82" s="94"/>
    </row>
    <row r="83" ht="12.75">
      <c r="B83" s="94"/>
    </row>
    <row r="84" spans="2:6" ht="12.75">
      <c r="B84" s="94"/>
      <c r="F84" s="49" t="s">
        <v>66</v>
      </c>
    </row>
    <row r="85" spans="2:6" ht="12.75">
      <c r="B85" s="94"/>
      <c r="F85" s="49" t="s">
        <v>238</v>
      </c>
    </row>
    <row r="86" spans="2:6" ht="13.5" thickBot="1">
      <c r="B86" s="100" t="s">
        <v>239</v>
      </c>
      <c r="F86" s="116">
        <v>-339405</v>
      </c>
    </row>
    <row r="87" ht="12.75">
      <c r="B87" s="94"/>
    </row>
    <row r="88" spans="1:2" ht="12.75">
      <c r="A88" s="50" t="s">
        <v>71</v>
      </c>
      <c r="B88" s="18" t="s">
        <v>178</v>
      </c>
    </row>
    <row r="89" spans="1:2" ht="12.75">
      <c r="A89" s="50"/>
      <c r="B89" s="18"/>
    </row>
    <row r="90" spans="1:2" ht="12.75">
      <c r="A90" s="50"/>
      <c r="B90" s="18"/>
    </row>
    <row r="91" spans="1:2" ht="12.75">
      <c r="A91" s="50"/>
      <c r="B91" s="16" t="s">
        <v>213</v>
      </c>
    </row>
    <row r="92" spans="1:2" ht="12.75">
      <c r="A92" s="50"/>
      <c r="B92" s="18"/>
    </row>
    <row r="93" spans="1:6" ht="12.75">
      <c r="A93" s="50"/>
      <c r="B93" s="18"/>
      <c r="D93" s="99" t="s">
        <v>214</v>
      </c>
      <c r="E93" s="49" t="s">
        <v>216</v>
      </c>
      <c r="F93" s="49" t="s">
        <v>228</v>
      </c>
    </row>
    <row r="94" spans="1:6" ht="12.75">
      <c r="A94" s="50"/>
      <c r="B94" s="18"/>
      <c r="D94" s="99" t="s">
        <v>215</v>
      </c>
      <c r="E94" s="49"/>
      <c r="F94" s="49"/>
    </row>
    <row r="95" spans="1:6" ht="12.75">
      <c r="A95" s="50"/>
      <c r="B95" s="18"/>
      <c r="D95" s="99"/>
      <c r="E95" s="99"/>
      <c r="F95" s="99"/>
    </row>
    <row r="96" spans="1:6" ht="12.75">
      <c r="A96" s="98"/>
      <c r="B96" s="16" t="s">
        <v>13</v>
      </c>
      <c r="D96" s="46">
        <f>12848633</f>
        <v>12848633</v>
      </c>
      <c r="E96" s="46">
        <v>-479755</v>
      </c>
      <c r="F96" s="46">
        <f>D96+E96</f>
        <v>12368878</v>
      </c>
    </row>
    <row r="97" spans="1:10" ht="13.5" thickBot="1">
      <c r="A97" s="26"/>
      <c r="B97" s="16" t="s">
        <v>224</v>
      </c>
      <c r="D97" s="118">
        <v>0</v>
      </c>
      <c r="E97" s="118">
        <v>479755</v>
      </c>
      <c r="F97" s="118">
        <f>D97+E97</f>
        <v>479755</v>
      </c>
      <c r="J97" s="103"/>
    </row>
    <row r="98" spans="1:6" ht="12.75">
      <c r="A98" s="26"/>
      <c r="D98" s="46"/>
      <c r="E98" s="48"/>
      <c r="F98" s="48"/>
    </row>
    <row r="99" spans="1:2" ht="12.75">
      <c r="A99" s="50" t="s">
        <v>72</v>
      </c>
      <c r="B99" s="18" t="s">
        <v>137</v>
      </c>
    </row>
    <row r="100" spans="1:2" ht="12.75">
      <c r="A100" s="50"/>
      <c r="B100" s="18"/>
    </row>
    <row r="101" ht="12.75">
      <c r="B101" s="18"/>
    </row>
    <row r="102" ht="12.75"/>
    <row r="103" ht="12.75"/>
    <row r="104" spans="1:2" ht="12.75">
      <c r="A104" s="50" t="s">
        <v>73</v>
      </c>
      <c r="B104" s="18" t="s">
        <v>32</v>
      </c>
    </row>
    <row r="105" ht="12.75">
      <c r="B105" s="18"/>
    </row>
    <row r="106" ht="12.75"/>
    <row r="107" ht="12.75"/>
    <row r="108" ht="12.75"/>
    <row r="109" spans="1:2" ht="12.75">
      <c r="A109" s="50" t="s">
        <v>74</v>
      </c>
      <c r="B109" s="18" t="s">
        <v>33</v>
      </c>
    </row>
    <row r="110" ht="12.75">
      <c r="B110" s="18"/>
    </row>
    <row r="111" spans="1:2" ht="13.5" customHeight="1">
      <c r="A111" s="17"/>
      <c r="B111" s="17"/>
    </row>
    <row r="112" ht="13.5" customHeight="1">
      <c r="B112" s="19"/>
    </row>
    <row r="113" ht="13.5" customHeight="1">
      <c r="B113" s="19"/>
    </row>
    <row r="114" spans="1:7" s="2" customFormat="1" ht="12.75">
      <c r="A114" s="51" t="s">
        <v>75</v>
      </c>
      <c r="B114" s="23" t="s">
        <v>34</v>
      </c>
      <c r="C114" s="24"/>
      <c r="D114" s="24"/>
      <c r="G114" s="24"/>
    </row>
    <row r="115" spans="1:7" s="2" customFormat="1" ht="12.75">
      <c r="A115" s="28"/>
      <c r="B115" s="23"/>
      <c r="C115" s="24"/>
      <c r="D115" s="24"/>
      <c r="E115" s="24"/>
      <c r="G115" s="24"/>
    </row>
    <row r="116" spans="1:2" ht="13.5" customHeight="1">
      <c r="A116" s="17"/>
      <c r="B116" s="17"/>
    </row>
    <row r="117" ht="13.5" customHeight="1"/>
    <row r="118" spans="1:7" s="2" customFormat="1" ht="12.75">
      <c r="A118" s="51" t="s">
        <v>76</v>
      </c>
      <c r="B118" s="23" t="s">
        <v>38</v>
      </c>
      <c r="C118" s="24"/>
      <c r="D118" s="24"/>
      <c r="G118" s="24"/>
    </row>
    <row r="119" spans="1:7" s="2" customFormat="1" ht="12.75">
      <c r="A119" s="51"/>
      <c r="B119" s="23"/>
      <c r="C119" s="24"/>
      <c r="D119" s="24"/>
      <c r="G119" s="24"/>
    </row>
    <row r="120" spans="1:7" s="2" customFormat="1" ht="12.75">
      <c r="A120" s="51"/>
      <c r="B120" s="23"/>
      <c r="C120" s="24"/>
      <c r="D120" s="24"/>
      <c r="G120" s="24"/>
    </row>
    <row r="121" spans="1:7" s="2" customFormat="1" ht="12.75">
      <c r="A121" s="51"/>
      <c r="B121" s="23"/>
      <c r="C121" s="24"/>
      <c r="D121" s="24"/>
      <c r="G121" s="24"/>
    </row>
    <row r="122" spans="1:7" s="2" customFormat="1" ht="12.75">
      <c r="A122" s="51"/>
      <c r="B122" s="23"/>
      <c r="C122" s="24"/>
      <c r="D122" s="24"/>
      <c r="G122" s="24"/>
    </row>
    <row r="123" spans="1:7" s="2" customFormat="1" ht="12.75">
      <c r="A123" s="51" t="s">
        <v>77</v>
      </c>
      <c r="B123" s="23" t="s">
        <v>179</v>
      </c>
      <c r="C123" s="24"/>
      <c r="D123" s="24"/>
      <c r="G123" s="24"/>
    </row>
    <row r="124" spans="1:7" s="2" customFormat="1" ht="12.75">
      <c r="A124" s="28"/>
      <c r="B124" s="23"/>
      <c r="C124" s="24"/>
      <c r="D124" s="24"/>
      <c r="G124" s="24"/>
    </row>
    <row r="125" spans="1:8" s="2" customFormat="1" ht="12.75">
      <c r="A125" s="28"/>
      <c r="B125" s="24"/>
      <c r="C125" s="24"/>
      <c r="D125" s="24"/>
      <c r="G125" s="24"/>
      <c r="H125" s="131" t="s">
        <v>284</v>
      </c>
    </row>
    <row r="126" spans="1:7" s="2" customFormat="1" ht="12.75">
      <c r="A126" s="28"/>
      <c r="B126" s="23"/>
      <c r="C126" s="24"/>
      <c r="D126" s="24"/>
      <c r="G126" s="24"/>
    </row>
    <row r="127" spans="1:7" s="2" customFormat="1" ht="12.75">
      <c r="A127" s="28"/>
      <c r="B127" s="23"/>
      <c r="C127" s="24"/>
      <c r="D127" s="24"/>
      <c r="G127" s="24"/>
    </row>
    <row r="128" spans="1:7" s="2" customFormat="1" ht="12.75">
      <c r="A128" s="28"/>
      <c r="B128" s="23"/>
      <c r="C128" s="24"/>
      <c r="D128" s="24"/>
      <c r="G128" s="24"/>
    </row>
    <row r="129" spans="1:7" s="2" customFormat="1" ht="12.75">
      <c r="A129" s="28"/>
      <c r="B129" s="23"/>
      <c r="C129" s="24"/>
      <c r="D129" s="24"/>
      <c r="G129" s="24"/>
    </row>
    <row r="130" spans="1:7" s="2" customFormat="1" ht="12.75">
      <c r="A130" s="51" t="s">
        <v>78</v>
      </c>
      <c r="B130" s="23" t="s">
        <v>36</v>
      </c>
      <c r="C130" s="24"/>
      <c r="D130" s="24"/>
      <c r="G130" s="24"/>
    </row>
    <row r="131" spans="1:7" s="2" customFormat="1" ht="12.75">
      <c r="A131" s="51"/>
      <c r="B131" s="23"/>
      <c r="C131" s="24"/>
      <c r="D131" s="24"/>
      <c r="G131" s="24"/>
    </row>
    <row r="132" spans="1:7" s="2" customFormat="1" ht="12.75">
      <c r="A132" s="28"/>
      <c r="C132" s="24"/>
      <c r="D132" s="24"/>
      <c r="E132" s="38"/>
      <c r="F132" s="38"/>
      <c r="G132" s="24"/>
    </row>
    <row r="133" spans="1:7" s="2" customFormat="1" ht="12.75">
      <c r="A133" s="28"/>
      <c r="B133" s="23"/>
      <c r="C133" s="24"/>
      <c r="D133" s="24"/>
      <c r="E133" s="38"/>
      <c r="F133" s="38"/>
      <c r="G133" s="24"/>
    </row>
    <row r="134" spans="1:7" s="2" customFormat="1" ht="12.75">
      <c r="A134" s="28"/>
      <c r="B134" s="23"/>
      <c r="C134" s="24"/>
      <c r="D134" s="24"/>
      <c r="E134" s="38"/>
      <c r="F134" s="38"/>
      <c r="G134" s="24"/>
    </row>
    <row r="135" spans="1:7" s="2" customFormat="1" ht="12.75">
      <c r="A135" s="51" t="s">
        <v>79</v>
      </c>
      <c r="B135" s="23" t="s">
        <v>58</v>
      </c>
      <c r="C135" s="24"/>
      <c r="D135" s="24"/>
      <c r="G135" s="24"/>
    </row>
    <row r="136" spans="1:7" s="2" customFormat="1" ht="12.75">
      <c r="A136" s="51"/>
      <c r="B136" s="23"/>
      <c r="C136" s="24"/>
      <c r="D136" s="24"/>
      <c r="G136" s="24"/>
    </row>
    <row r="137" spans="1:7" s="2" customFormat="1" ht="12.75">
      <c r="A137" s="28"/>
      <c r="G137" s="24"/>
    </row>
    <row r="138" spans="1:7" s="2" customFormat="1" ht="12.75">
      <c r="A138" s="28"/>
      <c r="G138" s="24"/>
    </row>
    <row r="139" spans="1:7" s="2" customFormat="1" ht="12.75">
      <c r="A139" s="51" t="s">
        <v>80</v>
      </c>
      <c r="B139" s="23" t="s">
        <v>139</v>
      </c>
      <c r="C139" s="72"/>
      <c r="D139" s="72"/>
      <c r="G139" s="24"/>
    </row>
    <row r="140" spans="1:7" s="2" customFormat="1" ht="12.75">
      <c r="A140" s="28"/>
      <c r="B140" s="23"/>
      <c r="C140" s="24"/>
      <c r="D140" s="24"/>
      <c r="G140" s="24"/>
    </row>
    <row r="141" spans="1:7" s="2" customFormat="1" ht="12.75">
      <c r="A141" s="28"/>
      <c r="G141" s="24"/>
    </row>
    <row r="142" spans="1:7" s="2" customFormat="1" ht="12.75">
      <c r="A142" s="28"/>
      <c r="G142" s="24"/>
    </row>
    <row r="143" spans="1:7" s="2" customFormat="1" ht="12.75">
      <c r="A143" s="28"/>
      <c r="G143" s="24"/>
    </row>
    <row r="144" spans="1:7" s="2" customFormat="1" ht="13.5" customHeight="1">
      <c r="A144" s="51" t="s">
        <v>81</v>
      </c>
      <c r="B144" s="23" t="s">
        <v>31</v>
      </c>
      <c r="G144" s="24"/>
    </row>
    <row r="145" spans="1:7" s="73" customFormat="1" ht="12.75">
      <c r="A145" s="70"/>
      <c r="B145" s="71"/>
      <c r="C145" s="72"/>
      <c r="D145" s="72"/>
      <c r="G145" s="72"/>
    </row>
    <row r="146" spans="1:7" s="73" customFormat="1" ht="12.75">
      <c r="A146" s="74"/>
      <c r="B146" s="72"/>
      <c r="C146" s="72"/>
      <c r="D146" s="72"/>
      <c r="G146" s="72"/>
    </row>
    <row r="147" spans="1:7" s="73" customFormat="1" ht="12.75">
      <c r="A147" s="74"/>
      <c r="B147" s="72"/>
      <c r="C147" s="72"/>
      <c r="D147" s="72"/>
      <c r="G147" s="72"/>
    </row>
    <row r="148" spans="1:7" s="73" customFormat="1" ht="12.75">
      <c r="A148" s="74"/>
      <c r="B148" s="72"/>
      <c r="C148" s="72"/>
      <c r="D148" s="72"/>
      <c r="G148" s="72"/>
    </row>
    <row r="149" spans="1:7" s="73" customFormat="1" ht="12.75">
      <c r="A149" s="74"/>
      <c r="B149" s="23" t="s">
        <v>260</v>
      </c>
      <c r="C149" s="72"/>
      <c r="D149" s="72"/>
      <c r="G149" s="72"/>
    </row>
    <row r="150" spans="1:7" s="73" customFormat="1" ht="12.75">
      <c r="A150" s="74"/>
      <c r="B150" s="23"/>
      <c r="C150" s="72"/>
      <c r="D150" s="72"/>
      <c r="G150" s="72"/>
    </row>
    <row r="151" spans="1:7" s="73" customFormat="1" ht="12.75">
      <c r="A151" s="74"/>
      <c r="B151" s="72"/>
      <c r="C151" s="72"/>
      <c r="D151" s="72"/>
      <c r="G151" s="72"/>
    </row>
    <row r="152" spans="1:7" s="73" customFormat="1" ht="12.75">
      <c r="A152" s="74"/>
      <c r="B152" s="72"/>
      <c r="C152" s="72"/>
      <c r="D152" s="72"/>
      <c r="G152" s="72"/>
    </row>
    <row r="153" spans="1:7" s="73" customFormat="1" ht="12.75">
      <c r="A153" s="74"/>
      <c r="B153" s="72"/>
      <c r="C153" s="72"/>
      <c r="D153" s="72"/>
      <c r="G153" s="72"/>
    </row>
    <row r="154" spans="1:7" s="73" customFormat="1" ht="12.75">
      <c r="A154" s="74"/>
      <c r="B154" s="72"/>
      <c r="C154" s="72"/>
      <c r="D154" s="72"/>
      <c r="G154" s="72"/>
    </row>
    <row r="155" spans="1:7" s="73" customFormat="1" ht="12.75">
      <c r="A155" s="74"/>
      <c r="B155" s="72"/>
      <c r="C155" s="72"/>
      <c r="D155" s="72"/>
      <c r="G155" s="72"/>
    </row>
    <row r="156" spans="1:7" s="73" customFormat="1" ht="12.75">
      <c r="A156" s="74"/>
      <c r="B156" s="72"/>
      <c r="C156" s="72"/>
      <c r="D156" s="72"/>
      <c r="G156" s="72"/>
    </row>
    <row r="157" spans="1:7" s="73" customFormat="1" ht="12.75">
      <c r="A157" s="74"/>
      <c r="B157" s="72"/>
      <c r="C157" s="72"/>
      <c r="D157" s="72"/>
      <c r="G157" s="72"/>
    </row>
    <row r="158" spans="1:7" s="73" customFormat="1" ht="12.75">
      <c r="A158" s="74"/>
      <c r="B158" s="72"/>
      <c r="C158" s="72"/>
      <c r="D158" s="72"/>
      <c r="G158" s="72"/>
    </row>
    <row r="159" spans="1:7" s="73" customFormat="1" ht="12.75">
      <c r="A159" s="74"/>
      <c r="B159" s="72"/>
      <c r="C159" s="72"/>
      <c r="D159" s="72"/>
      <c r="G159" s="72"/>
    </row>
    <row r="160" spans="1:7" s="73" customFormat="1" ht="12.75">
      <c r="A160" s="74"/>
      <c r="B160" s="72"/>
      <c r="C160" s="72"/>
      <c r="D160" s="72"/>
      <c r="G160" s="72"/>
    </row>
    <row r="161" spans="1:7" s="73" customFormat="1" ht="12.75">
      <c r="A161" s="74"/>
      <c r="B161" s="23" t="s">
        <v>261</v>
      </c>
      <c r="C161" s="72"/>
      <c r="D161" s="72"/>
      <c r="G161" s="72"/>
    </row>
    <row r="162" spans="1:7" s="73" customFormat="1" ht="12.75">
      <c r="A162" s="74"/>
      <c r="B162" s="23"/>
      <c r="C162" s="72"/>
      <c r="D162" s="72"/>
      <c r="G162" s="72"/>
    </row>
    <row r="163" spans="1:7" s="44" customFormat="1" ht="12.75">
      <c r="A163" s="85"/>
      <c r="B163" s="43"/>
      <c r="C163" s="75"/>
      <c r="D163" s="75"/>
      <c r="G163" s="29"/>
    </row>
    <row r="164" spans="1:7" s="44" customFormat="1" ht="12.75">
      <c r="A164" s="85"/>
      <c r="B164" s="43"/>
      <c r="C164" s="75"/>
      <c r="D164" s="75"/>
      <c r="G164" s="29"/>
    </row>
    <row r="165" spans="1:7" s="44" customFormat="1" ht="12.75">
      <c r="A165" s="85"/>
      <c r="B165" s="43"/>
      <c r="C165" s="75"/>
      <c r="D165" s="75"/>
      <c r="G165" s="29"/>
    </row>
    <row r="166" spans="1:7" s="44" customFormat="1" ht="12.75">
      <c r="A166" s="85"/>
      <c r="B166" s="43"/>
      <c r="C166" s="75"/>
      <c r="D166" s="75"/>
      <c r="G166" s="29"/>
    </row>
    <row r="167" spans="1:7" s="44" customFormat="1" ht="12.75">
      <c r="A167" s="85"/>
      <c r="B167" s="43"/>
      <c r="C167" s="75"/>
      <c r="D167" s="75"/>
      <c r="G167" s="29"/>
    </row>
    <row r="168" spans="1:7" s="44" customFormat="1" ht="12.75">
      <c r="A168" s="85"/>
      <c r="B168" s="43"/>
      <c r="C168" s="75"/>
      <c r="D168" s="75"/>
      <c r="G168" s="29"/>
    </row>
    <row r="169" spans="1:7" s="44" customFormat="1" ht="12.75">
      <c r="A169" s="85"/>
      <c r="B169" s="43"/>
      <c r="C169" s="75"/>
      <c r="D169" s="75"/>
      <c r="G169" s="29"/>
    </row>
    <row r="170" spans="1:7" s="44" customFormat="1" ht="12.75">
      <c r="A170" s="85"/>
      <c r="B170" s="43"/>
      <c r="C170" s="75"/>
      <c r="D170" s="75"/>
      <c r="G170" s="29"/>
    </row>
    <row r="171" spans="1:7" s="44" customFormat="1" ht="12.75">
      <c r="A171" s="85" t="s">
        <v>180</v>
      </c>
      <c r="B171" s="43" t="s">
        <v>37</v>
      </c>
      <c r="C171" s="75"/>
      <c r="D171" s="75"/>
      <c r="G171" s="29"/>
    </row>
    <row r="172" spans="1:7" s="44" customFormat="1" ht="12.75">
      <c r="A172" s="85"/>
      <c r="B172" s="43"/>
      <c r="C172" s="75"/>
      <c r="D172" s="75"/>
      <c r="G172" s="29"/>
    </row>
    <row r="173" spans="1:7" s="44" customFormat="1" ht="12.75">
      <c r="A173" s="85"/>
      <c r="B173" s="43"/>
      <c r="C173" s="75"/>
      <c r="D173" s="75"/>
      <c r="G173" s="29"/>
    </row>
    <row r="174" spans="1:7" s="44" customFormat="1" ht="12.75">
      <c r="A174" s="85"/>
      <c r="B174" s="43"/>
      <c r="C174" s="75"/>
      <c r="D174" s="75"/>
      <c r="G174" s="29"/>
    </row>
    <row r="175" spans="1:7" s="44" customFormat="1" ht="12.75">
      <c r="A175" s="85"/>
      <c r="B175" s="43"/>
      <c r="C175" s="75"/>
      <c r="D175" s="75"/>
      <c r="G175" s="29"/>
    </row>
    <row r="176" spans="1:7" s="44" customFormat="1" ht="12.75">
      <c r="A176" s="85"/>
      <c r="B176" s="43"/>
      <c r="C176" s="75"/>
      <c r="D176" s="75"/>
      <c r="E176" s="144" t="s">
        <v>285</v>
      </c>
      <c r="F176" s="145"/>
      <c r="G176" s="29"/>
    </row>
    <row r="177" spans="1:7" s="44" customFormat="1" ht="12.75">
      <c r="A177" s="42"/>
      <c r="B177" s="29"/>
      <c r="C177" s="29"/>
      <c r="D177" s="29"/>
      <c r="E177" s="146" t="s">
        <v>245</v>
      </c>
      <c r="F177" s="147"/>
      <c r="G177" s="29"/>
    </row>
    <row r="178" spans="1:7" s="44" customFormat="1" ht="12.75">
      <c r="A178" s="42"/>
      <c r="B178" s="43"/>
      <c r="C178" s="29"/>
      <c r="D178" s="29"/>
      <c r="E178" s="99" t="s">
        <v>286</v>
      </c>
      <c r="F178" s="99" t="s">
        <v>276</v>
      </c>
      <c r="G178" s="29"/>
    </row>
    <row r="179" spans="1:7" s="44" customFormat="1" ht="12.75">
      <c r="A179" s="42"/>
      <c r="B179" s="29" t="s">
        <v>262</v>
      </c>
      <c r="C179" s="29"/>
      <c r="D179" s="29"/>
      <c r="E179" s="29"/>
      <c r="G179" s="29"/>
    </row>
    <row r="180" spans="1:7" s="44" customFormat="1" ht="13.5" thickBot="1">
      <c r="A180" s="42"/>
      <c r="B180" s="29" t="s">
        <v>257</v>
      </c>
      <c r="C180" s="29"/>
      <c r="D180" s="29"/>
      <c r="E180" s="119">
        <v>250000</v>
      </c>
      <c r="F180" s="119">
        <v>918750</v>
      </c>
      <c r="G180" s="29"/>
    </row>
    <row r="181" spans="1:7" s="44" customFormat="1" ht="12.75">
      <c r="A181" s="42"/>
      <c r="B181" s="43"/>
      <c r="C181" s="29"/>
      <c r="D181" s="29"/>
      <c r="G181" s="29"/>
    </row>
    <row r="182" spans="1:7" s="2" customFormat="1" ht="12.75">
      <c r="A182" s="28"/>
      <c r="B182" s="24"/>
      <c r="C182" s="24"/>
      <c r="D182" s="24"/>
      <c r="G182" s="24"/>
    </row>
    <row r="183" spans="1:7" s="2" customFormat="1" ht="12.75" customHeight="1">
      <c r="A183" s="51" t="s">
        <v>145</v>
      </c>
      <c r="B183" s="23" t="s">
        <v>83</v>
      </c>
      <c r="C183" s="72"/>
      <c r="D183" s="72"/>
      <c r="G183" s="24"/>
    </row>
    <row r="184" spans="1:7" s="2" customFormat="1" ht="12.75">
      <c r="A184" s="51"/>
      <c r="B184" s="23"/>
      <c r="C184" s="24"/>
      <c r="D184" s="24"/>
      <c r="G184" s="24"/>
    </row>
    <row r="185" spans="1:7" s="2" customFormat="1" ht="12.75">
      <c r="A185" s="28"/>
      <c r="B185" s="24"/>
      <c r="C185" s="24"/>
      <c r="D185" s="24"/>
      <c r="G185" s="24"/>
    </row>
    <row r="186" spans="1:7" s="2" customFormat="1" ht="12.75">
      <c r="A186" s="28"/>
      <c r="B186" s="29"/>
      <c r="C186" s="24"/>
      <c r="D186" s="24"/>
      <c r="G186" s="24"/>
    </row>
    <row r="187" spans="1:7" s="2" customFormat="1" ht="12.75">
      <c r="A187" s="28"/>
      <c r="B187" s="29"/>
      <c r="C187" s="24"/>
      <c r="D187" s="24"/>
      <c r="G187" s="24"/>
    </row>
    <row r="188" spans="1:7" s="2" customFormat="1" ht="12.75">
      <c r="A188" s="28"/>
      <c r="B188" s="29"/>
      <c r="C188" s="24"/>
      <c r="D188" s="24"/>
      <c r="E188" s="38"/>
      <c r="F188" s="115" t="s">
        <v>245</v>
      </c>
      <c r="G188" s="24"/>
    </row>
    <row r="189" spans="1:7" s="2" customFormat="1" ht="12.75">
      <c r="A189" s="28"/>
      <c r="B189" s="24"/>
      <c r="C189" s="24"/>
      <c r="D189" s="24"/>
      <c r="E189" s="38"/>
      <c r="F189" s="115" t="s">
        <v>28</v>
      </c>
      <c r="G189" s="24"/>
    </row>
    <row r="190" spans="1:7" s="2" customFormat="1" ht="12.75">
      <c r="A190" s="28"/>
      <c r="B190" s="24" t="s">
        <v>82</v>
      </c>
      <c r="C190" s="24"/>
      <c r="D190" s="24"/>
      <c r="G190" s="24"/>
    </row>
    <row r="191" spans="1:7" s="2" customFormat="1" ht="12.75">
      <c r="A191" s="28"/>
      <c r="B191" s="86" t="s">
        <v>144</v>
      </c>
      <c r="C191" s="24"/>
      <c r="D191" s="24"/>
      <c r="E191" s="3"/>
      <c r="F191" s="3">
        <v>771750</v>
      </c>
      <c r="G191" s="24"/>
    </row>
    <row r="192" spans="1:7" s="2" customFormat="1" ht="12.75">
      <c r="A192" s="28"/>
      <c r="B192" s="24"/>
      <c r="C192" s="24"/>
      <c r="D192" s="24"/>
      <c r="E192" s="3"/>
      <c r="F192" s="3"/>
      <c r="G192" s="24"/>
    </row>
    <row r="193" spans="1:7" s="2" customFormat="1" ht="12.75">
      <c r="A193" s="28"/>
      <c r="B193" s="24" t="s">
        <v>82</v>
      </c>
      <c r="C193" s="24"/>
      <c r="D193" s="24"/>
      <c r="E193" s="3"/>
      <c r="F193" s="3"/>
      <c r="G193" s="24"/>
    </row>
    <row r="194" spans="1:7" s="2" customFormat="1" ht="13.5" thickBot="1">
      <c r="A194" s="28"/>
      <c r="B194" s="86" t="s">
        <v>159</v>
      </c>
      <c r="C194" s="24"/>
      <c r="D194" s="24"/>
      <c r="E194" s="3"/>
      <c r="F194" s="120">
        <v>462216</v>
      </c>
      <c r="G194" s="24"/>
    </row>
    <row r="195" spans="1:7" s="2" customFormat="1" ht="12.75">
      <c r="A195" s="28"/>
      <c r="B195" s="86"/>
      <c r="C195" s="24"/>
      <c r="D195" s="24"/>
      <c r="E195" s="3"/>
      <c r="F195" s="3"/>
      <c r="G195" s="24"/>
    </row>
    <row r="196" spans="1:7" s="2" customFormat="1" ht="12.75">
      <c r="A196" s="51" t="s">
        <v>84</v>
      </c>
      <c r="B196" s="23" t="s">
        <v>59</v>
      </c>
      <c r="C196" s="72"/>
      <c r="D196" s="72"/>
      <c r="G196" s="24"/>
    </row>
    <row r="197" spans="1:7" s="2" customFormat="1" ht="12.75">
      <c r="A197" s="51"/>
      <c r="B197" s="23"/>
      <c r="C197" s="24"/>
      <c r="D197" s="24"/>
      <c r="G197" s="24"/>
    </row>
    <row r="198" spans="1:7" s="44" customFormat="1" ht="12.75">
      <c r="A198" s="42"/>
      <c r="B198" s="29" t="s">
        <v>250</v>
      </c>
      <c r="C198" s="29"/>
      <c r="D198" s="29"/>
      <c r="G198" s="29"/>
    </row>
    <row r="199" spans="1:7" s="44" customFormat="1" ht="12.75">
      <c r="A199" s="42"/>
      <c r="B199" s="29"/>
      <c r="C199" s="29"/>
      <c r="D199" s="29"/>
      <c r="G199" s="29"/>
    </row>
    <row r="200" spans="1:7" s="44" customFormat="1" ht="12.75">
      <c r="A200" s="42"/>
      <c r="B200" s="45"/>
      <c r="C200" s="29"/>
      <c r="D200" s="29"/>
      <c r="E200" s="115" t="s">
        <v>61</v>
      </c>
      <c r="F200" s="115" t="s">
        <v>249</v>
      </c>
      <c r="G200" s="29"/>
    </row>
    <row r="201" spans="1:7" s="44" customFormat="1" ht="12.75">
      <c r="A201" s="42"/>
      <c r="B201" s="45"/>
      <c r="C201" s="29"/>
      <c r="D201" s="29"/>
      <c r="E201" s="115" t="s">
        <v>245</v>
      </c>
      <c r="F201" s="115" t="s">
        <v>245</v>
      </c>
      <c r="G201" s="29"/>
    </row>
    <row r="202" spans="1:7" s="44" customFormat="1" ht="13.5">
      <c r="A202" s="42"/>
      <c r="B202" s="45"/>
      <c r="C202" s="29"/>
      <c r="D202" s="29"/>
      <c r="E202" s="115" t="s">
        <v>28</v>
      </c>
      <c r="F202" s="115" t="s">
        <v>28</v>
      </c>
      <c r="G202" s="29"/>
    </row>
    <row r="203" spans="1:7" s="44" customFormat="1" ht="13.5">
      <c r="A203" s="42"/>
      <c r="B203" s="45"/>
      <c r="C203" s="29"/>
      <c r="D203" s="29"/>
      <c r="G203" s="29"/>
    </row>
    <row r="204" spans="1:7" s="44" customFormat="1" ht="13.5">
      <c r="A204" s="42"/>
      <c r="B204" s="44" t="s">
        <v>114</v>
      </c>
      <c r="C204" s="29"/>
      <c r="D204" s="29"/>
      <c r="E204" s="46">
        <f>F204-15000</f>
        <v>15000</v>
      </c>
      <c r="F204" s="46">
        <v>30000</v>
      </c>
      <c r="G204" s="63"/>
    </row>
    <row r="205" spans="1:7" s="44" customFormat="1" ht="13.5">
      <c r="A205" s="42"/>
      <c r="B205" s="44" t="s">
        <v>115</v>
      </c>
      <c r="C205" s="29"/>
      <c r="D205" s="29"/>
      <c r="E205" s="46"/>
      <c r="F205" s="46"/>
      <c r="G205" s="63"/>
    </row>
    <row r="206" spans="1:7" s="44" customFormat="1" ht="13.5">
      <c r="A206" s="42"/>
      <c r="C206" s="29"/>
      <c r="D206" s="29"/>
      <c r="E206" s="46"/>
      <c r="F206" s="46"/>
      <c r="G206" s="63"/>
    </row>
    <row r="207" spans="1:7" s="44" customFormat="1" ht="13.5">
      <c r="A207" s="42"/>
      <c r="B207" s="29" t="s">
        <v>108</v>
      </c>
      <c r="C207" s="29"/>
      <c r="D207" s="29"/>
      <c r="E207" s="47">
        <f>F207-3000</f>
        <v>3000</v>
      </c>
      <c r="F207" s="47">
        <v>6000</v>
      </c>
      <c r="G207" s="63"/>
    </row>
    <row r="208" spans="1:7" s="44" customFormat="1" ht="13.5">
      <c r="A208" s="42"/>
      <c r="B208" s="29"/>
      <c r="C208" s="29"/>
      <c r="D208" s="29"/>
      <c r="E208" s="47"/>
      <c r="F208" s="47"/>
      <c r="G208" s="63"/>
    </row>
    <row r="209" spans="1:7" s="44" customFormat="1" ht="13.5">
      <c r="A209" s="42"/>
      <c r="B209" s="29" t="s">
        <v>116</v>
      </c>
      <c r="C209" s="29"/>
      <c r="D209" s="29"/>
      <c r="E209" s="47">
        <f>F209-6000</f>
        <v>6000</v>
      </c>
      <c r="F209" s="47">
        <v>12000</v>
      </c>
      <c r="G209" s="63"/>
    </row>
    <row r="210" spans="1:8" s="44" customFormat="1" ht="13.5">
      <c r="A210" s="42"/>
      <c r="B210" s="29" t="s">
        <v>117</v>
      </c>
      <c r="C210" s="29"/>
      <c r="D210" s="29"/>
      <c r="E210" s="47"/>
      <c r="F210" s="47"/>
      <c r="G210" s="63"/>
      <c r="H210" s="83"/>
    </row>
    <row r="211" spans="1:7" s="44" customFormat="1" ht="13.5">
      <c r="A211" s="42"/>
      <c r="B211" s="29"/>
      <c r="C211" s="29"/>
      <c r="D211" s="29"/>
      <c r="E211" s="47"/>
      <c r="F211" s="47"/>
      <c r="G211" s="63"/>
    </row>
    <row r="212" spans="1:7" s="44" customFormat="1" ht="13.5">
      <c r="A212" s="42"/>
      <c r="B212" s="29" t="s">
        <v>109</v>
      </c>
      <c r="C212" s="29"/>
      <c r="D212" s="29"/>
      <c r="E212" s="3">
        <f>F212-6000</f>
        <v>6000</v>
      </c>
      <c r="F212" s="3">
        <v>12000</v>
      </c>
      <c r="G212" s="63"/>
    </row>
    <row r="213" spans="1:7" s="2" customFormat="1" ht="13.5">
      <c r="A213" s="28"/>
      <c r="B213" s="29"/>
      <c r="C213" s="24"/>
      <c r="D213" s="24"/>
      <c r="G213" s="63"/>
    </row>
    <row r="214" spans="2:7" ht="13.5">
      <c r="B214" s="45" t="s">
        <v>118</v>
      </c>
      <c r="E214" s="3">
        <f>F214-42854</f>
        <v>489354.57999999996</v>
      </c>
      <c r="F214" s="48">
        <v>532208.58</v>
      </c>
      <c r="G214" s="63"/>
    </row>
    <row r="215" spans="2:7" ht="13.5">
      <c r="B215" s="29" t="s">
        <v>119</v>
      </c>
      <c r="E215" s="48"/>
      <c r="F215" s="48"/>
      <c r="G215" s="63"/>
    </row>
    <row r="216" spans="2:7" ht="13.5">
      <c r="B216" s="45"/>
      <c r="G216" s="63"/>
    </row>
    <row r="217" spans="2:7" ht="13.5">
      <c r="B217" s="45" t="s">
        <v>131</v>
      </c>
      <c r="E217" s="3">
        <f>F217-19622939</f>
        <v>7655149.75</v>
      </c>
      <c r="F217" s="46">
        <f>27263974.15+14114.6</f>
        <v>27278088.75</v>
      </c>
      <c r="G217" s="63"/>
    </row>
    <row r="218" spans="2:6" ht="13.5">
      <c r="B218" s="45" t="s">
        <v>135</v>
      </c>
      <c r="E218" s="48"/>
      <c r="F218" s="48"/>
    </row>
    <row r="219" spans="2:6" ht="13.5">
      <c r="B219" s="45"/>
      <c r="E219" s="48"/>
      <c r="F219" s="48"/>
    </row>
    <row r="220" spans="2:6" ht="13.5">
      <c r="B220" s="45" t="s">
        <v>165</v>
      </c>
      <c r="C220" s="90"/>
      <c r="D220" s="90"/>
      <c r="E220" s="3">
        <f>F220-22057</f>
        <v>1320.2000000000007</v>
      </c>
      <c r="F220" s="48">
        <f>1320+22057.2</f>
        <v>23377.2</v>
      </c>
    </row>
    <row r="221" spans="2:6" ht="13.5">
      <c r="B221" s="45" t="s">
        <v>152</v>
      </c>
      <c r="C221" s="90"/>
      <c r="D221" s="90"/>
      <c r="E221" s="91"/>
      <c r="F221" s="91"/>
    </row>
    <row r="222" spans="2:6" ht="13.5">
      <c r="B222" s="45"/>
      <c r="C222" s="90"/>
      <c r="D222" s="90"/>
      <c r="E222" s="91"/>
      <c r="F222" s="91"/>
    </row>
    <row r="223" spans="2:6" ht="13.5">
      <c r="B223" s="45" t="s">
        <v>186</v>
      </c>
      <c r="C223" s="90"/>
      <c r="D223" s="90"/>
      <c r="E223" s="3">
        <f>F223-14475</f>
        <v>0.31999999999970896</v>
      </c>
      <c r="F223" s="46">
        <v>14475.32</v>
      </c>
    </row>
    <row r="224" spans="2:6" ht="14.25" thickBot="1">
      <c r="B224" s="45" t="s">
        <v>185</v>
      </c>
      <c r="C224" s="90"/>
      <c r="D224" s="90"/>
      <c r="E224" s="121"/>
      <c r="F224" s="121"/>
    </row>
    <row r="225" spans="2:6" ht="13.5">
      <c r="B225" s="45"/>
      <c r="C225" s="90"/>
      <c r="D225" s="90"/>
      <c r="E225" s="91"/>
      <c r="F225" s="91"/>
    </row>
    <row r="226" spans="2:6" ht="13.5">
      <c r="B226" s="45"/>
      <c r="E226" s="76"/>
      <c r="F226" s="48"/>
    </row>
    <row r="227" spans="1:7" s="2" customFormat="1" ht="13.5">
      <c r="A227" s="28"/>
      <c r="B227" s="24"/>
      <c r="C227" s="24"/>
      <c r="D227" s="24"/>
      <c r="G227" s="24"/>
    </row>
    <row r="228" spans="1:7" s="2" customFormat="1" ht="13.5">
      <c r="A228" s="28"/>
      <c r="B228" s="29"/>
      <c r="C228" s="24"/>
      <c r="D228" s="24"/>
      <c r="G228" s="24"/>
    </row>
    <row r="229" spans="1:7" s="2" customFormat="1" ht="13.5">
      <c r="A229" s="28"/>
      <c r="B229" s="29"/>
      <c r="C229" s="24"/>
      <c r="D229" s="24"/>
      <c r="G229" s="24"/>
    </row>
    <row r="230" spans="1:7" s="2" customFormat="1" ht="13.5">
      <c r="A230" s="28"/>
      <c r="B230" s="29"/>
      <c r="C230" s="24"/>
      <c r="D230" s="24"/>
      <c r="G230" s="24"/>
    </row>
    <row r="231" spans="1:7" s="2" customFormat="1" ht="13.5">
      <c r="A231" s="28"/>
      <c r="B231" s="29"/>
      <c r="C231" s="24"/>
      <c r="D231" s="24"/>
      <c r="G231" s="24"/>
    </row>
  </sheetData>
  <mergeCells count="2">
    <mergeCell ref="E176:F176"/>
    <mergeCell ref="E177:F177"/>
  </mergeCells>
  <printOptions/>
  <pageMargins left="0.3937007874015748" right="0.3937007874015748" top="1.1811023622047245" bottom="0.5511811023622047" header="0.5118110236220472" footer="0.5118110236220472"/>
  <pageSetup horizontalDpi="600" verticalDpi="600" orientation="portrait" paperSize="9" r:id="rId4"/>
  <rowBreaks count="4" manualBreakCount="4">
    <brk id="56" max="5" man="1"/>
    <brk id="103" max="5" man="1"/>
    <brk id="143" max="5" man="1"/>
    <brk id="195" max="5" man="1"/>
  </rowBreaks>
  <drawing r:id="rId3"/>
  <legacyDrawing r:id="rId2"/>
</worksheet>
</file>

<file path=xl/worksheets/sheet8.xml><?xml version="1.0" encoding="utf-8"?>
<worksheet xmlns="http://schemas.openxmlformats.org/spreadsheetml/2006/main" xmlns:r="http://schemas.openxmlformats.org/officeDocument/2006/relationships">
  <dimension ref="A1:AS684"/>
  <sheetViews>
    <sheetView tabSelected="1" view="pageBreakPreview" zoomScaleSheetLayoutView="100" workbookViewId="0" topLeftCell="A1">
      <selection activeCell="C2" sqref="C2"/>
    </sheetView>
  </sheetViews>
  <sheetFormatPr defaultColWidth="9.140625" defaultRowHeight="12.75"/>
  <cols>
    <col min="1" max="1" width="3.28125" style="18" customWidth="1"/>
    <col min="2" max="2" width="3.7109375" style="16" customWidth="1"/>
    <col min="3" max="3" width="30.140625" style="16" customWidth="1"/>
    <col min="4" max="4" width="11.140625" style="16" bestFit="1" customWidth="1"/>
    <col min="5" max="5" width="13.7109375" style="17" customWidth="1"/>
    <col min="6" max="6" width="15.140625" style="17" customWidth="1"/>
    <col min="7" max="7" width="5.140625" style="17" customWidth="1"/>
    <col min="8" max="8" width="15.140625" style="17" customWidth="1"/>
    <col min="9" max="16384" width="8.8515625" style="17" customWidth="1"/>
  </cols>
  <sheetData>
    <row r="1" spans="1:4" s="2" customFormat="1" ht="13.5">
      <c r="A1" s="18" t="s">
        <v>0</v>
      </c>
      <c r="D1" s="3"/>
    </row>
    <row r="2" spans="1:4" s="2" customFormat="1" ht="12.75">
      <c r="A2" s="16" t="s">
        <v>1</v>
      </c>
      <c r="D2" s="3"/>
    </row>
    <row r="3" spans="1:4" ht="13.5">
      <c r="A3" s="123"/>
      <c r="B3" s="20"/>
      <c r="C3" s="20"/>
      <c r="D3" s="20"/>
    </row>
    <row r="4" spans="2:3" ht="13.5">
      <c r="B4" s="18"/>
      <c r="C4" s="18"/>
    </row>
    <row r="5" spans="2:3" ht="13.5">
      <c r="B5" s="22"/>
      <c r="C5" s="22"/>
    </row>
    <row r="6" spans="2:3" ht="13.5">
      <c r="B6" s="22"/>
      <c r="C6" s="22"/>
    </row>
    <row r="7" spans="1:33" s="73" customFormat="1" ht="13.5">
      <c r="A7" s="124" t="s">
        <v>85</v>
      </c>
      <c r="B7" s="28" t="s">
        <v>43</v>
      </c>
      <c r="C7" s="28"/>
      <c r="D7" s="77"/>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row>
    <row r="8" spans="1:33" s="25" customFormat="1" ht="13.5">
      <c r="A8" s="125"/>
      <c r="B8" s="28"/>
      <c r="C8" s="28"/>
      <c r="D8" s="30"/>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row>
    <row r="9" spans="2:3" ht="13.5">
      <c r="B9" s="22"/>
      <c r="C9" s="22"/>
    </row>
    <row r="10" spans="2:3" ht="13.5">
      <c r="B10" s="22"/>
      <c r="C10" s="22"/>
    </row>
    <row r="11" spans="2:3" ht="13.5">
      <c r="B11" s="22"/>
      <c r="C11" s="22"/>
    </row>
    <row r="12" spans="2:3" ht="13.5">
      <c r="B12" s="22"/>
      <c r="C12" s="22"/>
    </row>
    <row r="13" spans="2:3" ht="13.5">
      <c r="B13" s="22"/>
      <c r="C13" s="22"/>
    </row>
    <row r="14" spans="2:3" ht="13.5">
      <c r="B14" s="22"/>
      <c r="C14" s="22"/>
    </row>
    <row r="15" spans="2:3" ht="13.5">
      <c r="B15" s="22"/>
      <c r="C15" s="22"/>
    </row>
    <row r="16" spans="2:3" ht="13.5">
      <c r="B16" s="22"/>
      <c r="C16" s="22"/>
    </row>
    <row r="17" spans="2:3" ht="13.5">
      <c r="B17" s="22"/>
      <c r="C17" s="22"/>
    </row>
    <row r="18" spans="2:3" ht="13.5">
      <c r="B18" s="22"/>
      <c r="C18" s="22"/>
    </row>
    <row r="19" spans="2:3" ht="13.5">
      <c r="B19" s="22"/>
      <c r="C19" s="22"/>
    </row>
    <row r="20" spans="2:3" ht="13.5">
      <c r="B20" s="22"/>
      <c r="C20" s="22"/>
    </row>
    <row r="21" spans="2:3" ht="13.5">
      <c r="B21" s="22"/>
      <c r="C21" s="22"/>
    </row>
    <row r="22" spans="2:3" ht="13.5">
      <c r="B22" s="22"/>
      <c r="C22" s="22"/>
    </row>
    <row r="23" spans="2:3" ht="13.5">
      <c r="B23" s="22"/>
      <c r="C23" s="22"/>
    </row>
    <row r="24" spans="2:3" ht="13.5">
      <c r="B24" s="22"/>
      <c r="C24" s="22"/>
    </row>
    <row r="25" spans="2:3" ht="13.5">
      <c r="B25" s="22"/>
      <c r="C25" s="22"/>
    </row>
    <row r="26" spans="1:45" s="2" customFormat="1" ht="13.5" customHeight="1">
      <c r="A26" s="124" t="s">
        <v>86</v>
      </c>
      <c r="B26" s="28" t="s">
        <v>56</v>
      </c>
      <c r="C26" s="28"/>
      <c r="D26" s="79"/>
      <c r="E26" s="80"/>
      <c r="F26" s="80"/>
      <c r="G26" s="80"/>
      <c r="H26" s="80"/>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row>
    <row r="27" spans="1:45" s="2" customFormat="1" ht="13.5">
      <c r="A27" s="125"/>
      <c r="B27" s="28" t="s">
        <v>57</v>
      </c>
      <c r="C27" s="28"/>
      <c r="D27" s="79"/>
      <c r="E27" s="80"/>
      <c r="F27" s="80"/>
      <c r="G27" s="80"/>
      <c r="H27" s="80"/>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row>
    <row r="28" spans="1:45" s="2" customFormat="1" ht="13.5" customHeight="1">
      <c r="A28" s="125"/>
      <c r="B28" s="32"/>
      <c r="C28" s="32"/>
      <c r="D28" s="32"/>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row>
    <row r="29" spans="1:45" s="2" customFormat="1" ht="13.5">
      <c r="A29" s="125"/>
      <c r="B29" s="32"/>
      <c r="C29" s="32"/>
      <c r="D29" s="32"/>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row>
    <row r="30" spans="1:45" s="2" customFormat="1" ht="13.5">
      <c r="A30" s="125"/>
      <c r="B30" s="32"/>
      <c r="C30" s="32"/>
      <c r="D30" s="32"/>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row>
    <row r="31" spans="1:45" s="2" customFormat="1" ht="13.5" customHeight="1">
      <c r="A31" s="125"/>
      <c r="B31" s="32"/>
      <c r="C31" s="32"/>
      <c r="D31" s="32"/>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row>
    <row r="32" spans="1:45" s="2" customFormat="1" ht="13.5" customHeight="1">
      <c r="A32" s="125"/>
      <c r="B32" s="32"/>
      <c r="C32" s="32"/>
      <c r="D32" s="32"/>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row>
    <row r="33" spans="1:45" s="2" customFormat="1" ht="13.5" customHeight="1">
      <c r="A33" s="125"/>
      <c r="B33" s="32"/>
      <c r="C33" s="32"/>
      <c r="D33" s="32"/>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row>
    <row r="34" spans="1:45" s="2" customFormat="1" ht="13.5">
      <c r="A34" s="124" t="s">
        <v>87</v>
      </c>
      <c r="B34" s="28" t="s">
        <v>39</v>
      </c>
      <c r="C34" s="28"/>
      <c r="D34" s="32"/>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row>
    <row r="35" spans="1:45" s="2" customFormat="1" ht="13.5">
      <c r="A35" s="124"/>
      <c r="B35" s="28"/>
      <c r="C35" s="28"/>
      <c r="D35" s="32"/>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row>
    <row r="36" ht="13.5" customHeight="1"/>
    <row r="37" ht="13.5" customHeight="1">
      <c r="I37" s="93"/>
    </row>
    <row r="38" ht="13.5" customHeight="1"/>
    <row r="39" ht="13.5" customHeight="1"/>
    <row r="40" ht="13.5" customHeight="1"/>
    <row r="41" ht="13.5" customHeight="1"/>
    <row r="42" ht="13.5" customHeight="1"/>
    <row r="43" spans="1:45" s="2" customFormat="1" ht="13.5">
      <c r="A43" s="124" t="s">
        <v>88</v>
      </c>
      <c r="B43" s="28" t="s">
        <v>44</v>
      </c>
      <c r="C43" s="28"/>
      <c r="D43" s="32"/>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row>
    <row r="44" spans="1:45" s="2" customFormat="1" ht="13.5">
      <c r="A44" s="124"/>
      <c r="B44" s="28"/>
      <c r="C44" s="28"/>
      <c r="D44" s="32"/>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row>
    <row r="45" spans="1:45" s="2" customFormat="1" ht="13.5">
      <c r="A45" s="125"/>
      <c r="B45" s="32"/>
      <c r="C45" s="32"/>
      <c r="D45" s="32"/>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row>
    <row r="46" spans="1:45" s="2" customFormat="1" ht="13.5">
      <c r="A46" s="125"/>
      <c r="B46" s="32"/>
      <c r="C46" s="32"/>
      <c r="D46" s="32"/>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row>
    <row r="47" spans="1:45" s="2" customFormat="1" ht="13.5">
      <c r="A47" s="124" t="s">
        <v>89</v>
      </c>
      <c r="B47" s="28" t="s">
        <v>8</v>
      </c>
      <c r="C47" s="28"/>
      <c r="D47" s="32"/>
      <c r="E47" s="26"/>
      <c r="F47" s="26"/>
      <c r="G47" s="26"/>
      <c r="H47" s="32"/>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row>
    <row r="48" spans="1:45" s="2" customFormat="1" ht="13.5">
      <c r="A48" s="125"/>
      <c r="B48" s="28"/>
      <c r="C48" s="28"/>
      <c r="D48" s="32"/>
      <c r="E48" s="32"/>
      <c r="F48" s="49" t="s">
        <v>61</v>
      </c>
      <c r="G48" s="49"/>
      <c r="H48" s="49" t="s">
        <v>249</v>
      </c>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row>
    <row r="49" spans="1:45" s="24" customFormat="1" ht="13.5">
      <c r="A49" s="125"/>
      <c r="B49" s="32"/>
      <c r="C49" s="32"/>
      <c r="D49" s="32"/>
      <c r="E49" s="38"/>
      <c r="F49" s="115" t="s">
        <v>245</v>
      </c>
      <c r="G49" s="115"/>
      <c r="H49" s="115" t="s">
        <v>245</v>
      </c>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row>
    <row r="50" spans="1:45" s="24" customFormat="1" ht="13.5">
      <c r="A50" s="125"/>
      <c r="B50" s="32"/>
      <c r="C50" s="32"/>
      <c r="D50" s="32"/>
      <c r="E50" s="41"/>
      <c r="F50" s="61" t="s">
        <v>28</v>
      </c>
      <c r="G50" s="61"/>
      <c r="H50" s="61" t="s">
        <v>28</v>
      </c>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row>
    <row r="51" spans="1:45" s="24" customFormat="1" ht="13.5">
      <c r="A51" s="125"/>
      <c r="B51" s="32" t="s">
        <v>154</v>
      </c>
      <c r="C51" s="32"/>
      <c r="D51" s="32"/>
      <c r="E51" s="41"/>
      <c r="F51" s="41"/>
      <c r="G51" s="41"/>
      <c r="H51" s="41"/>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row>
    <row r="52" spans="1:45" s="24" customFormat="1" ht="13.5">
      <c r="A52" s="125"/>
      <c r="B52" s="32"/>
      <c r="C52" s="32" t="s">
        <v>155</v>
      </c>
      <c r="D52" s="32"/>
      <c r="E52" s="41"/>
      <c r="F52" s="37">
        <f>H52-873611</f>
        <v>1066237</v>
      </c>
      <c r="G52" s="37"/>
      <c r="H52" s="37">
        <v>1939848</v>
      </c>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row>
    <row r="53" spans="1:45" s="2" customFormat="1" ht="13.5" hidden="1">
      <c r="A53" s="125"/>
      <c r="B53" s="32"/>
      <c r="C53" s="32" t="s">
        <v>156</v>
      </c>
      <c r="D53" s="32"/>
      <c r="E53" s="40"/>
      <c r="F53" s="60"/>
      <c r="G53" s="60"/>
      <c r="H53" s="60"/>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row>
    <row r="54" spans="1:45" s="2" customFormat="1" ht="13.5" hidden="1">
      <c r="A54" s="125"/>
      <c r="B54" s="32"/>
      <c r="C54" s="32"/>
      <c r="D54" s="32"/>
      <c r="E54" s="40"/>
      <c r="F54" s="40">
        <f>SUM(F52:F53)</f>
        <v>1066237</v>
      </c>
      <c r="G54" s="40"/>
      <c r="H54" s="40">
        <f>SUM(H52:H53)</f>
        <v>1939848</v>
      </c>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row>
    <row r="55" spans="1:45" s="2" customFormat="1" ht="13.5">
      <c r="A55" s="125"/>
      <c r="B55" s="32" t="s">
        <v>130</v>
      </c>
      <c r="C55" s="32"/>
      <c r="D55" s="32"/>
      <c r="E55" s="40"/>
      <c r="F55" s="60">
        <f>H55-9000</f>
        <v>-164000</v>
      </c>
      <c r="G55" s="60"/>
      <c r="H55" s="60">
        <v>-155000</v>
      </c>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row>
    <row r="56" spans="1:45" s="2" customFormat="1" ht="14.25" thickBot="1">
      <c r="A56" s="125"/>
      <c r="B56" s="32"/>
      <c r="C56" s="32"/>
      <c r="D56" s="32"/>
      <c r="E56" s="40"/>
      <c r="F56" s="127">
        <f>SUM(F54:F55)</f>
        <v>902237</v>
      </c>
      <c r="G56" s="127"/>
      <c r="H56" s="127">
        <f>SUM(H54:H55)</f>
        <v>1784848</v>
      </c>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row>
    <row r="57" spans="1:45" s="2" customFormat="1" ht="13.5">
      <c r="A57" s="125"/>
      <c r="B57" s="39"/>
      <c r="C57" s="39"/>
      <c r="D57" s="32"/>
      <c r="E57" s="37"/>
      <c r="F57" s="40"/>
      <c r="G57" s="40"/>
      <c r="H57" s="40"/>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row>
    <row r="58" spans="1:45" s="2" customFormat="1" ht="13.5">
      <c r="A58" s="125"/>
      <c r="B58" s="39"/>
      <c r="C58" s="39"/>
      <c r="D58" s="32"/>
      <c r="E58" s="37"/>
      <c r="F58" s="37"/>
      <c r="G58" s="37"/>
      <c r="H58" s="40"/>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row>
    <row r="59" spans="1:45" s="2" customFormat="1" ht="13.5">
      <c r="A59" s="125"/>
      <c r="B59" s="39"/>
      <c r="C59" s="39"/>
      <c r="D59" s="32"/>
      <c r="E59" s="37"/>
      <c r="F59" s="37"/>
      <c r="G59" s="37"/>
      <c r="H59" s="40"/>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row>
    <row r="60" spans="1:45" s="2" customFormat="1" ht="13.5">
      <c r="A60" s="125"/>
      <c r="B60" s="39"/>
      <c r="C60" s="39"/>
      <c r="D60" s="32"/>
      <c r="E60" s="37"/>
      <c r="F60" s="37"/>
      <c r="G60" s="37"/>
      <c r="H60" s="40"/>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row>
    <row r="61" spans="1:45" s="2" customFormat="1" ht="13.5">
      <c r="A61" s="124" t="s">
        <v>90</v>
      </c>
      <c r="B61" s="28" t="s">
        <v>98</v>
      </c>
      <c r="C61" s="28"/>
      <c r="D61" s="32"/>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row>
    <row r="62" spans="1:45" s="2" customFormat="1" ht="13.5">
      <c r="A62" s="124"/>
      <c r="B62" s="28"/>
      <c r="C62" s="28"/>
      <c r="D62" s="32"/>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row>
    <row r="63" spans="1:45" s="2" customFormat="1" ht="13.5">
      <c r="A63" s="125"/>
      <c r="B63" s="32"/>
      <c r="C63" s="32"/>
      <c r="D63" s="32"/>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row>
    <row r="64" spans="1:45" s="2" customFormat="1" ht="13.5">
      <c r="A64" s="125"/>
      <c r="B64" s="32"/>
      <c r="C64" s="32"/>
      <c r="D64" s="32"/>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row>
    <row r="65" spans="1:45" s="2" customFormat="1" ht="13.5">
      <c r="A65" s="125"/>
      <c r="B65" s="32"/>
      <c r="C65" s="32"/>
      <c r="D65" s="32"/>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row>
    <row r="66" spans="1:45" s="2" customFormat="1" ht="13.5">
      <c r="A66" s="125"/>
      <c r="B66" s="32"/>
      <c r="C66" s="32"/>
      <c r="D66" s="32"/>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row>
    <row r="67" spans="1:45" s="2" customFormat="1" ht="13.5">
      <c r="A67" s="124" t="s">
        <v>91</v>
      </c>
      <c r="B67" s="28" t="s">
        <v>97</v>
      </c>
      <c r="C67" s="28"/>
      <c r="D67" s="32"/>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row>
    <row r="68" spans="1:45" s="2" customFormat="1" ht="13.5">
      <c r="A68" s="124"/>
      <c r="B68" s="28"/>
      <c r="C68" s="28"/>
      <c r="D68" s="32"/>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row>
    <row r="69" spans="1:45" s="2" customFormat="1" ht="13.5">
      <c r="A69" s="125"/>
      <c r="B69" s="32" t="s">
        <v>251</v>
      </c>
      <c r="C69" s="32"/>
      <c r="D69" s="32"/>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row>
    <row r="70" spans="1:45" s="2" customFormat="1" ht="13.5">
      <c r="A70" s="125"/>
      <c r="B70" s="32"/>
      <c r="C70" s="32"/>
      <c r="D70" s="32"/>
      <c r="E70" s="26"/>
      <c r="F70" s="32"/>
      <c r="G70" s="32"/>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row>
    <row r="71" spans="1:45" s="2" customFormat="1" ht="13.5">
      <c r="A71" s="125"/>
      <c r="B71" s="32"/>
      <c r="C71" s="32"/>
      <c r="D71" s="32"/>
      <c r="E71" s="26"/>
      <c r="F71" s="61"/>
      <c r="G71" s="61"/>
      <c r="H71" s="49" t="s">
        <v>66</v>
      </c>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row>
    <row r="72" spans="1:45" s="2" customFormat="1" ht="13.5">
      <c r="A72" s="125"/>
      <c r="B72" s="32"/>
      <c r="C72" s="32"/>
      <c r="D72" s="32"/>
      <c r="E72" s="26"/>
      <c r="F72" s="115"/>
      <c r="G72" s="115"/>
      <c r="H72" s="115" t="s">
        <v>245</v>
      </c>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row>
    <row r="73" spans="1:45" s="2" customFormat="1" ht="13.5">
      <c r="A73" s="125"/>
      <c r="B73" s="32"/>
      <c r="C73" s="32"/>
      <c r="D73" s="32"/>
      <c r="E73" s="26"/>
      <c r="F73" s="61"/>
      <c r="G73" s="61"/>
      <c r="H73" s="49" t="s">
        <v>28</v>
      </c>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row>
    <row r="74" spans="1:45" s="2" customFormat="1" ht="13.5">
      <c r="A74" s="125"/>
      <c r="B74" s="32"/>
      <c r="C74" s="32"/>
      <c r="D74" s="32"/>
      <c r="E74" s="26"/>
      <c r="F74" s="61"/>
      <c r="G74" s="61"/>
      <c r="H74" s="49"/>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row>
    <row r="75" spans="1:45" s="2" customFormat="1" ht="13.5">
      <c r="A75" s="125"/>
      <c r="B75" s="32" t="s">
        <v>149</v>
      </c>
      <c r="C75" s="32"/>
      <c r="D75" s="32"/>
      <c r="E75" s="26"/>
      <c r="F75" s="40"/>
      <c r="G75" s="40"/>
      <c r="H75" s="37">
        <v>1189166.04</v>
      </c>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row>
    <row r="76" spans="1:45" s="2" customFormat="1" ht="13.5">
      <c r="A76" s="125"/>
      <c r="B76" s="32" t="s">
        <v>150</v>
      </c>
      <c r="C76" s="32"/>
      <c r="D76" s="32"/>
      <c r="E76" s="26"/>
      <c r="F76" s="40"/>
      <c r="G76" s="40"/>
      <c r="H76" s="37">
        <v>492996</v>
      </c>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row>
    <row r="77" spans="1:45" s="2" customFormat="1" ht="14.25" thickBot="1">
      <c r="A77" s="125"/>
      <c r="B77" s="32" t="s">
        <v>151</v>
      </c>
      <c r="C77" s="32"/>
      <c r="D77" s="32"/>
      <c r="E77" s="26"/>
      <c r="F77" s="40"/>
      <c r="G77" s="40"/>
      <c r="H77" s="88">
        <v>492996</v>
      </c>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row>
    <row r="78" spans="1:45" s="2" customFormat="1" ht="13.5">
      <c r="A78" s="125"/>
      <c r="B78" s="32"/>
      <c r="C78" s="32"/>
      <c r="D78" s="32"/>
      <c r="E78" s="26"/>
      <c r="F78" s="40"/>
      <c r="G78" s="40"/>
      <c r="H78" s="40"/>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row>
    <row r="79" spans="1:45" s="25" customFormat="1" ht="13.5">
      <c r="A79" s="124" t="s">
        <v>92</v>
      </c>
      <c r="B79" s="28" t="s">
        <v>120</v>
      </c>
      <c r="C79" s="28"/>
      <c r="D79" s="32"/>
      <c r="E79" s="34"/>
      <c r="F79" s="34"/>
      <c r="G79" s="34"/>
      <c r="H79" s="34"/>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4"/>
      <c r="AR79" s="34"/>
      <c r="AS79" s="34"/>
    </row>
    <row r="80" spans="1:45" s="25" customFormat="1" ht="13.5">
      <c r="A80" s="124"/>
      <c r="B80" s="28"/>
      <c r="C80" s="28"/>
      <c r="D80" s="32"/>
      <c r="E80" s="34"/>
      <c r="F80" s="34"/>
      <c r="G80" s="34"/>
      <c r="H80" s="34"/>
      <c r="I80" s="34"/>
      <c r="J80" s="34"/>
      <c r="K80" s="34"/>
      <c r="L80" s="34"/>
      <c r="M80" s="34"/>
      <c r="N80" s="34"/>
      <c r="O80" s="34"/>
      <c r="P80" s="34"/>
      <c r="Q80" s="34"/>
      <c r="R80" s="34"/>
      <c r="S80" s="34"/>
      <c r="T80" s="34"/>
      <c r="U80" s="34"/>
      <c r="V80" s="34"/>
      <c r="W80" s="34"/>
      <c r="X80" s="34"/>
      <c r="Y80" s="34"/>
      <c r="Z80" s="34"/>
      <c r="AA80" s="34"/>
      <c r="AB80" s="34"/>
      <c r="AC80" s="34"/>
      <c r="AD80" s="34"/>
      <c r="AE80" s="34"/>
      <c r="AF80" s="34"/>
      <c r="AG80" s="34"/>
      <c r="AH80" s="34"/>
      <c r="AI80" s="34"/>
      <c r="AJ80" s="34"/>
      <c r="AK80" s="34"/>
      <c r="AL80" s="34"/>
      <c r="AM80" s="34"/>
      <c r="AN80" s="34"/>
      <c r="AO80" s="34"/>
      <c r="AP80" s="34"/>
      <c r="AQ80" s="34"/>
      <c r="AR80" s="34"/>
      <c r="AS80" s="34"/>
    </row>
    <row r="81" spans="1:45" s="2" customFormat="1" ht="13.5">
      <c r="A81" s="125"/>
      <c r="B81" s="28" t="s">
        <v>121</v>
      </c>
      <c r="C81" s="28"/>
      <c r="D81" s="32"/>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row>
    <row r="82" spans="1:45" s="2" customFormat="1" ht="13.5">
      <c r="A82" s="125"/>
      <c r="B82" s="28"/>
      <c r="C82" s="28"/>
      <c r="D82" s="32"/>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row>
    <row r="83" spans="1:45" s="2" customFormat="1" ht="13.5">
      <c r="A83" s="125"/>
      <c r="B83" s="28"/>
      <c r="C83" s="28"/>
      <c r="D83" s="32"/>
      <c r="E83" s="26"/>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row>
    <row r="84" spans="1:45" s="2" customFormat="1" ht="13.5">
      <c r="A84" s="125"/>
      <c r="B84" s="28"/>
      <c r="C84" s="28"/>
      <c r="D84" s="32"/>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row>
    <row r="85" spans="1:45" s="25" customFormat="1" ht="13.5">
      <c r="A85" s="126"/>
      <c r="B85" s="28"/>
      <c r="C85" s="33"/>
      <c r="D85" s="33"/>
      <c r="E85" s="34"/>
      <c r="F85" s="34"/>
      <c r="G85" s="34"/>
      <c r="H85" s="34"/>
      <c r="I85" s="34"/>
      <c r="J85" s="34"/>
      <c r="K85" s="34"/>
      <c r="L85" s="34"/>
      <c r="M85" s="34"/>
      <c r="N85" s="34"/>
      <c r="O85" s="34"/>
      <c r="P85" s="34"/>
      <c r="Q85" s="34"/>
      <c r="R85" s="34"/>
      <c r="S85" s="34"/>
      <c r="T85" s="34"/>
      <c r="U85" s="34"/>
      <c r="V85" s="34"/>
      <c r="W85" s="34"/>
      <c r="X85" s="34"/>
      <c r="Y85" s="34"/>
      <c r="Z85" s="34"/>
      <c r="AA85" s="34"/>
      <c r="AB85" s="34"/>
      <c r="AC85" s="34"/>
      <c r="AD85" s="34"/>
      <c r="AE85" s="34"/>
      <c r="AF85" s="34"/>
      <c r="AG85" s="34"/>
      <c r="AH85" s="34"/>
      <c r="AI85" s="34"/>
      <c r="AJ85" s="34"/>
      <c r="AK85" s="34"/>
      <c r="AL85" s="34"/>
      <c r="AM85" s="34"/>
      <c r="AN85" s="34"/>
      <c r="AO85" s="34"/>
      <c r="AP85" s="34"/>
      <c r="AQ85" s="34"/>
      <c r="AR85" s="34"/>
      <c r="AS85" s="34"/>
    </row>
    <row r="86" spans="1:45" s="25" customFormat="1" ht="13.5">
      <c r="A86" s="126"/>
      <c r="B86" s="33"/>
      <c r="C86" s="33"/>
      <c r="D86" s="33"/>
      <c r="E86" s="34"/>
      <c r="F86" s="34"/>
      <c r="G86" s="34"/>
      <c r="H86" s="34"/>
      <c r="I86" s="34"/>
      <c r="J86" s="34"/>
      <c r="K86" s="34"/>
      <c r="L86" s="34"/>
      <c r="M86" s="34"/>
      <c r="N86" s="34"/>
      <c r="O86" s="34"/>
      <c r="P86" s="34"/>
      <c r="Q86" s="34"/>
      <c r="R86" s="34"/>
      <c r="S86" s="34"/>
      <c r="T86" s="34"/>
      <c r="U86" s="34"/>
      <c r="V86" s="34"/>
      <c r="W86" s="34"/>
      <c r="X86" s="34"/>
      <c r="Y86" s="34"/>
      <c r="Z86" s="34"/>
      <c r="AA86" s="34"/>
      <c r="AB86" s="34"/>
      <c r="AC86" s="34"/>
      <c r="AD86" s="34"/>
      <c r="AE86" s="34"/>
      <c r="AF86" s="34"/>
      <c r="AG86" s="34"/>
      <c r="AH86" s="34"/>
      <c r="AI86" s="34"/>
      <c r="AJ86" s="34"/>
      <c r="AK86" s="34"/>
      <c r="AL86" s="34"/>
      <c r="AM86" s="34"/>
      <c r="AN86" s="34"/>
      <c r="AO86" s="34"/>
      <c r="AP86" s="34"/>
      <c r="AQ86" s="34"/>
      <c r="AR86" s="34"/>
      <c r="AS86" s="34"/>
    </row>
    <row r="87" spans="1:45" s="25" customFormat="1" ht="13.5">
      <c r="A87" s="126"/>
      <c r="B87" s="33"/>
      <c r="C87" s="33"/>
      <c r="D87" s="33"/>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row>
    <row r="88" spans="1:45" s="25" customFormat="1" ht="13.5">
      <c r="A88" s="126"/>
      <c r="B88" s="33"/>
      <c r="C88" s="33"/>
      <c r="D88" s="33"/>
      <c r="E88" s="34"/>
      <c r="F88" s="34"/>
      <c r="G88" s="34"/>
      <c r="H88" s="34"/>
      <c r="I88" s="34"/>
      <c r="J88" s="34"/>
      <c r="K88" s="34"/>
      <c r="L88" s="34"/>
      <c r="M88" s="34"/>
      <c r="N88" s="34"/>
      <c r="O88" s="34"/>
      <c r="P88" s="34"/>
      <c r="Q88" s="34"/>
      <c r="R88" s="34"/>
      <c r="S88" s="34"/>
      <c r="T88" s="34"/>
      <c r="U88" s="34"/>
      <c r="V88" s="34"/>
      <c r="W88" s="34"/>
      <c r="X88" s="34"/>
      <c r="Y88" s="34"/>
      <c r="Z88" s="34"/>
      <c r="AA88" s="34"/>
      <c r="AB88" s="34"/>
      <c r="AC88" s="34"/>
      <c r="AD88" s="34"/>
      <c r="AE88" s="34"/>
      <c r="AF88" s="34"/>
      <c r="AG88" s="34"/>
      <c r="AH88" s="34"/>
      <c r="AI88" s="34"/>
      <c r="AJ88" s="34"/>
      <c r="AK88" s="34"/>
      <c r="AL88" s="34"/>
      <c r="AM88" s="34"/>
      <c r="AN88" s="34"/>
      <c r="AO88" s="34"/>
      <c r="AP88" s="34"/>
      <c r="AQ88" s="34"/>
      <c r="AR88" s="34"/>
      <c r="AS88" s="34"/>
    </row>
    <row r="89" spans="1:45" s="25" customFormat="1" ht="13.5">
      <c r="A89" s="126"/>
      <c r="B89" s="33"/>
      <c r="C89" s="33"/>
      <c r="D89" s="33"/>
      <c r="E89" s="34"/>
      <c r="F89" s="34"/>
      <c r="G89" s="34"/>
      <c r="H89" s="34"/>
      <c r="I89" s="34"/>
      <c r="J89" s="34"/>
      <c r="K89" s="34"/>
      <c r="L89" s="34"/>
      <c r="M89" s="34"/>
      <c r="N89" s="34"/>
      <c r="O89" s="34"/>
      <c r="P89" s="34"/>
      <c r="Q89" s="34"/>
      <c r="R89" s="34"/>
      <c r="S89" s="34"/>
      <c r="T89" s="34"/>
      <c r="U89" s="34"/>
      <c r="V89" s="34"/>
      <c r="W89" s="34"/>
      <c r="X89" s="34"/>
      <c r="Y89" s="34"/>
      <c r="Z89" s="34"/>
      <c r="AA89" s="34"/>
      <c r="AB89" s="34"/>
      <c r="AC89" s="34"/>
      <c r="AD89" s="34"/>
      <c r="AE89" s="34"/>
      <c r="AF89" s="34"/>
      <c r="AG89" s="34"/>
      <c r="AH89" s="34"/>
      <c r="AI89" s="34"/>
      <c r="AJ89" s="34"/>
      <c r="AK89" s="34"/>
      <c r="AL89" s="34"/>
      <c r="AM89" s="34"/>
      <c r="AN89" s="34"/>
      <c r="AO89" s="34"/>
      <c r="AP89" s="34"/>
      <c r="AQ89" s="34"/>
      <c r="AR89" s="34"/>
      <c r="AS89" s="34"/>
    </row>
    <row r="90" spans="1:45" s="25" customFormat="1" ht="13.5">
      <c r="A90" s="126"/>
      <c r="B90" s="33"/>
      <c r="C90" s="33"/>
      <c r="D90" s="26"/>
      <c r="E90" s="34"/>
      <c r="F90" s="34"/>
      <c r="G90" s="34"/>
      <c r="H90" s="34"/>
      <c r="I90" s="34"/>
      <c r="J90" s="34"/>
      <c r="K90" s="34"/>
      <c r="L90" s="34"/>
      <c r="M90" s="34"/>
      <c r="N90" s="34"/>
      <c r="O90" s="34"/>
      <c r="P90" s="34"/>
      <c r="Q90" s="34"/>
      <c r="R90" s="34"/>
      <c r="S90" s="34"/>
      <c r="T90" s="34"/>
      <c r="U90" s="34"/>
      <c r="V90" s="34"/>
      <c r="W90" s="34"/>
      <c r="X90" s="34"/>
      <c r="Y90" s="34"/>
      <c r="Z90" s="34"/>
      <c r="AA90" s="34"/>
      <c r="AB90" s="34"/>
      <c r="AC90" s="34"/>
      <c r="AD90" s="34"/>
      <c r="AE90" s="34"/>
      <c r="AF90" s="34"/>
      <c r="AG90" s="34"/>
      <c r="AH90" s="34"/>
      <c r="AI90" s="34"/>
      <c r="AJ90" s="34"/>
      <c r="AK90" s="34"/>
      <c r="AL90" s="34"/>
      <c r="AM90" s="34"/>
      <c r="AN90" s="34"/>
      <c r="AO90" s="34"/>
      <c r="AP90" s="34"/>
      <c r="AQ90" s="34"/>
      <c r="AR90" s="34"/>
      <c r="AS90" s="34"/>
    </row>
    <row r="91" spans="1:45" s="25" customFormat="1" ht="13.5">
      <c r="A91" s="126"/>
      <c r="B91" s="33"/>
      <c r="C91" s="33"/>
      <c r="D91" s="33"/>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row>
    <row r="92" spans="1:45" s="25" customFormat="1" ht="13.5">
      <c r="A92" s="126"/>
      <c r="B92" s="33"/>
      <c r="C92" s="33"/>
      <c r="D92" s="33"/>
      <c r="E92" s="34"/>
      <c r="F92" s="34"/>
      <c r="G92" s="34"/>
      <c r="H92" s="34"/>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4"/>
      <c r="AK92" s="34"/>
      <c r="AL92" s="34"/>
      <c r="AM92" s="34"/>
      <c r="AN92" s="34"/>
      <c r="AO92" s="34"/>
      <c r="AP92" s="34"/>
      <c r="AQ92" s="34"/>
      <c r="AR92" s="34"/>
      <c r="AS92" s="34"/>
    </row>
    <row r="93" spans="1:45" s="25" customFormat="1" ht="13.5">
      <c r="A93" s="126"/>
      <c r="B93" s="33"/>
      <c r="C93" s="33"/>
      <c r="D93" s="33"/>
      <c r="E93" s="34"/>
      <c r="F93" s="34"/>
      <c r="G93" s="34"/>
      <c r="H93" s="34"/>
      <c r="I93" s="34"/>
      <c r="J93" s="34"/>
      <c r="K93" s="34"/>
      <c r="L93" s="34"/>
      <c r="M93" s="34"/>
      <c r="N93" s="34"/>
      <c r="O93" s="34"/>
      <c r="P93" s="34"/>
      <c r="Q93" s="34"/>
      <c r="R93" s="34"/>
      <c r="S93" s="34"/>
      <c r="T93" s="34"/>
      <c r="U93" s="34"/>
      <c r="V93" s="34"/>
      <c r="W93" s="34"/>
      <c r="X93" s="34"/>
      <c r="Y93" s="34"/>
      <c r="Z93" s="34"/>
      <c r="AA93" s="34"/>
      <c r="AB93" s="34"/>
      <c r="AC93" s="34"/>
      <c r="AD93" s="34"/>
      <c r="AE93" s="34"/>
      <c r="AF93" s="34"/>
      <c r="AG93" s="34"/>
      <c r="AH93" s="34"/>
      <c r="AI93" s="34"/>
      <c r="AJ93" s="34"/>
      <c r="AK93" s="34"/>
      <c r="AL93" s="34"/>
      <c r="AM93" s="34"/>
      <c r="AN93" s="34"/>
      <c r="AO93" s="34"/>
      <c r="AP93" s="34"/>
      <c r="AQ93" s="34"/>
      <c r="AR93" s="34"/>
      <c r="AS93" s="34"/>
    </row>
    <row r="94" spans="1:45" s="25" customFormat="1" ht="13.5">
      <c r="A94" s="126"/>
      <c r="B94" s="33"/>
      <c r="C94" s="33"/>
      <c r="D94" s="33"/>
      <c r="E94" s="34"/>
      <c r="F94" s="34"/>
      <c r="G94" s="34"/>
      <c r="H94" s="34"/>
      <c r="I94" s="34"/>
      <c r="J94" s="34"/>
      <c r="K94" s="34"/>
      <c r="L94" s="34"/>
      <c r="M94" s="34"/>
      <c r="N94" s="34"/>
      <c r="O94" s="34"/>
      <c r="P94" s="34"/>
      <c r="Q94" s="34"/>
      <c r="R94" s="34"/>
      <c r="S94" s="34"/>
      <c r="T94" s="34"/>
      <c r="U94" s="34"/>
      <c r="V94" s="34"/>
      <c r="W94" s="34"/>
      <c r="X94" s="34"/>
      <c r="Y94" s="34"/>
      <c r="Z94" s="34"/>
      <c r="AA94" s="34"/>
      <c r="AB94" s="34"/>
      <c r="AC94" s="34"/>
      <c r="AD94" s="34"/>
      <c r="AE94" s="34"/>
      <c r="AF94" s="34"/>
      <c r="AG94" s="34"/>
      <c r="AH94" s="34"/>
      <c r="AI94" s="34"/>
      <c r="AJ94" s="34"/>
      <c r="AK94" s="34"/>
      <c r="AL94" s="34"/>
      <c r="AM94" s="34"/>
      <c r="AN94" s="34"/>
      <c r="AO94" s="34"/>
      <c r="AP94" s="34"/>
      <c r="AQ94" s="34"/>
      <c r="AR94" s="34"/>
      <c r="AS94" s="34"/>
    </row>
    <row r="95" spans="1:45" s="25" customFormat="1" ht="13.5">
      <c r="A95" s="126"/>
      <c r="B95" s="33"/>
      <c r="C95" s="33"/>
      <c r="D95" s="33"/>
      <c r="E95" s="34"/>
      <c r="F95" s="34"/>
      <c r="G95" s="34"/>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c r="AJ95" s="34"/>
      <c r="AK95" s="34"/>
      <c r="AL95" s="34"/>
      <c r="AM95" s="34"/>
      <c r="AN95" s="34"/>
      <c r="AO95" s="34"/>
      <c r="AP95" s="34"/>
      <c r="AQ95" s="34"/>
      <c r="AR95" s="34"/>
      <c r="AS95" s="34"/>
    </row>
    <row r="96" spans="1:45" s="25" customFormat="1" ht="13.5">
      <c r="A96" s="126"/>
      <c r="B96" s="33"/>
      <c r="C96" s="33"/>
      <c r="D96" s="33"/>
      <c r="E96" s="34"/>
      <c r="F96" s="34"/>
      <c r="G96" s="34"/>
      <c r="H96" s="34"/>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c r="AJ96" s="34"/>
      <c r="AK96" s="34"/>
      <c r="AL96" s="34"/>
      <c r="AM96" s="34"/>
      <c r="AN96" s="34"/>
      <c r="AO96" s="34"/>
      <c r="AP96" s="34"/>
      <c r="AQ96" s="34"/>
      <c r="AR96" s="34"/>
      <c r="AS96" s="34"/>
    </row>
    <row r="97" spans="1:45" s="25" customFormat="1" ht="13.5">
      <c r="A97" s="126"/>
      <c r="B97" s="33"/>
      <c r="C97" s="33"/>
      <c r="D97" s="33"/>
      <c r="E97" s="34"/>
      <c r="F97" s="34"/>
      <c r="G97" s="34"/>
      <c r="H97" s="34"/>
      <c r="I97" s="34"/>
      <c r="J97" s="34"/>
      <c r="K97" s="34"/>
      <c r="L97" s="34"/>
      <c r="M97" s="34"/>
      <c r="N97" s="34"/>
      <c r="O97" s="34"/>
      <c r="P97" s="34"/>
      <c r="Q97" s="34"/>
      <c r="R97" s="34"/>
      <c r="S97" s="34"/>
      <c r="T97" s="34"/>
      <c r="U97" s="34"/>
      <c r="V97" s="34"/>
      <c r="W97" s="34"/>
      <c r="X97" s="34"/>
      <c r="Y97" s="34"/>
      <c r="Z97" s="34"/>
      <c r="AA97" s="34"/>
      <c r="AB97" s="34"/>
      <c r="AC97" s="34"/>
      <c r="AD97" s="34"/>
      <c r="AE97" s="34"/>
      <c r="AF97" s="34"/>
      <c r="AG97" s="34"/>
      <c r="AH97" s="34"/>
      <c r="AI97" s="34"/>
      <c r="AJ97" s="34"/>
      <c r="AK97" s="34"/>
      <c r="AL97" s="34"/>
      <c r="AM97" s="34"/>
      <c r="AN97" s="34"/>
      <c r="AO97" s="34"/>
      <c r="AP97" s="34"/>
      <c r="AQ97" s="34"/>
      <c r="AR97" s="34"/>
      <c r="AS97" s="34"/>
    </row>
    <row r="98" spans="1:45" s="25" customFormat="1" ht="13.5">
      <c r="A98" s="126"/>
      <c r="B98" s="33"/>
      <c r="C98" s="33"/>
      <c r="D98" s="33"/>
      <c r="E98" s="34"/>
      <c r="F98" s="34"/>
      <c r="G98" s="34"/>
      <c r="H98" s="34"/>
      <c r="I98" s="34"/>
      <c r="J98" s="34"/>
      <c r="K98" s="34"/>
      <c r="L98" s="34"/>
      <c r="M98" s="34"/>
      <c r="N98" s="34"/>
      <c r="O98" s="34"/>
      <c r="P98" s="34"/>
      <c r="Q98" s="34"/>
      <c r="R98" s="34"/>
      <c r="S98" s="34"/>
      <c r="T98" s="34"/>
      <c r="U98" s="34"/>
      <c r="V98" s="34"/>
      <c r="W98" s="34"/>
      <c r="X98" s="34"/>
      <c r="Y98" s="34"/>
      <c r="Z98" s="34"/>
      <c r="AA98" s="34"/>
      <c r="AB98" s="34"/>
      <c r="AC98" s="34"/>
      <c r="AD98" s="34"/>
      <c r="AE98" s="34"/>
      <c r="AF98" s="34"/>
      <c r="AG98" s="34"/>
      <c r="AH98" s="34"/>
      <c r="AI98" s="34"/>
      <c r="AJ98" s="34"/>
      <c r="AK98" s="34"/>
      <c r="AL98" s="34"/>
      <c r="AM98" s="34"/>
      <c r="AN98" s="34"/>
      <c r="AO98" s="34"/>
      <c r="AP98" s="34"/>
      <c r="AQ98" s="34"/>
      <c r="AR98" s="34"/>
      <c r="AS98" s="34"/>
    </row>
    <row r="99" spans="1:45" s="25" customFormat="1" ht="13.5">
      <c r="A99" s="126"/>
      <c r="B99" s="28"/>
      <c r="C99" s="28" t="s">
        <v>222</v>
      </c>
      <c r="D99" s="33"/>
      <c r="E99" s="34"/>
      <c r="F99" s="34"/>
      <c r="G99" s="34"/>
      <c r="H99" s="34"/>
      <c r="I99" s="34"/>
      <c r="J99" s="34"/>
      <c r="K99" s="34"/>
      <c r="L99" s="34"/>
      <c r="M99" s="34"/>
      <c r="N99" s="34"/>
      <c r="O99" s="34"/>
      <c r="P99" s="34"/>
      <c r="Q99" s="34"/>
      <c r="R99" s="34"/>
      <c r="S99" s="34"/>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4"/>
      <c r="AS99" s="34"/>
    </row>
    <row r="100" spans="1:45" s="25" customFormat="1" ht="13.5">
      <c r="A100" s="126"/>
      <c r="B100" s="28"/>
      <c r="C100" s="28"/>
      <c r="D100" s="33"/>
      <c r="E100" s="34"/>
      <c r="F100" s="34"/>
      <c r="G100" s="34"/>
      <c r="H100" s="34"/>
      <c r="I100" s="34"/>
      <c r="J100" s="34"/>
      <c r="K100" s="34"/>
      <c r="L100" s="34"/>
      <c r="M100" s="34"/>
      <c r="N100" s="34"/>
      <c r="O100" s="34"/>
      <c r="P100" s="34"/>
      <c r="Q100" s="34"/>
      <c r="R100" s="34"/>
      <c r="S100" s="34"/>
      <c r="T100" s="34"/>
      <c r="U100" s="34"/>
      <c r="V100" s="34"/>
      <c r="W100" s="34"/>
      <c r="X100" s="34"/>
      <c r="Y100" s="34"/>
      <c r="Z100" s="34"/>
      <c r="AA100" s="34"/>
      <c r="AB100" s="34"/>
      <c r="AC100" s="34"/>
      <c r="AD100" s="34"/>
      <c r="AE100" s="34"/>
      <c r="AF100" s="34"/>
      <c r="AG100" s="34"/>
      <c r="AH100" s="34"/>
      <c r="AI100" s="34"/>
      <c r="AJ100" s="34"/>
      <c r="AK100" s="34"/>
      <c r="AL100" s="34"/>
      <c r="AM100" s="34"/>
      <c r="AN100" s="34"/>
      <c r="AO100" s="34"/>
      <c r="AP100" s="34"/>
      <c r="AQ100" s="34"/>
      <c r="AR100" s="34"/>
      <c r="AS100" s="34"/>
    </row>
    <row r="101" spans="1:45" s="25" customFormat="1" ht="13.5">
      <c r="A101" s="126"/>
      <c r="B101" s="28"/>
      <c r="C101" s="32"/>
      <c r="D101" s="33"/>
      <c r="E101" s="34"/>
      <c r="F101" s="34"/>
      <c r="G101" s="34"/>
      <c r="H101" s="34"/>
      <c r="I101" s="34"/>
      <c r="J101" s="34"/>
      <c r="K101" s="34"/>
      <c r="L101" s="34"/>
      <c r="M101" s="34"/>
      <c r="N101" s="34"/>
      <c r="O101" s="34"/>
      <c r="P101" s="34"/>
      <c r="Q101" s="34"/>
      <c r="R101" s="34"/>
      <c r="S101" s="34"/>
      <c r="T101" s="34"/>
      <c r="U101" s="34"/>
      <c r="V101" s="34"/>
      <c r="W101" s="34"/>
      <c r="X101" s="34"/>
      <c r="Y101" s="34"/>
      <c r="Z101" s="34"/>
      <c r="AA101" s="34"/>
      <c r="AB101" s="34"/>
      <c r="AC101" s="34"/>
      <c r="AD101" s="34"/>
      <c r="AE101" s="34"/>
      <c r="AF101" s="34"/>
      <c r="AG101" s="34"/>
      <c r="AH101" s="34"/>
      <c r="AI101" s="34"/>
      <c r="AJ101" s="34"/>
      <c r="AK101" s="34"/>
      <c r="AL101" s="34"/>
      <c r="AM101" s="34"/>
      <c r="AN101" s="34"/>
      <c r="AO101" s="34"/>
      <c r="AP101" s="34"/>
      <c r="AQ101" s="34"/>
      <c r="AR101" s="34"/>
      <c r="AS101" s="34"/>
    </row>
    <row r="102" spans="1:45" s="25" customFormat="1" ht="13.5">
      <c r="A102" s="126"/>
      <c r="B102" s="33"/>
      <c r="C102" s="33"/>
      <c r="D102" s="33"/>
      <c r="E102" s="34"/>
      <c r="F102" s="34"/>
      <c r="G102" s="34"/>
      <c r="H102" s="34"/>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4"/>
      <c r="AF102" s="34"/>
      <c r="AG102" s="34"/>
      <c r="AH102" s="34"/>
      <c r="AI102" s="34"/>
      <c r="AJ102" s="34"/>
      <c r="AK102" s="34"/>
      <c r="AL102" s="34"/>
      <c r="AM102" s="34"/>
      <c r="AN102" s="34"/>
      <c r="AO102" s="34"/>
      <c r="AP102" s="34"/>
      <c r="AQ102" s="34"/>
      <c r="AR102" s="34"/>
      <c r="AS102" s="34"/>
    </row>
    <row r="103" spans="1:45" s="25" customFormat="1" ht="13.5">
      <c r="A103" s="126"/>
      <c r="B103" s="33"/>
      <c r="C103" s="33"/>
      <c r="D103" s="33"/>
      <c r="E103" s="34"/>
      <c r="F103" s="34"/>
      <c r="G103" s="34"/>
      <c r="H103" s="34"/>
      <c r="I103" s="34"/>
      <c r="J103" s="34"/>
      <c r="K103" s="34"/>
      <c r="L103" s="34"/>
      <c r="M103" s="34"/>
      <c r="N103" s="34"/>
      <c r="O103" s="34"/>
      <c r="P103" s="34"/>
      <c r="Q103" s="34"/>
      <c r="R103" s="34"/>
      <c r="S103" s="34"/>
      <c r="T103" s="34"/>
      <c r="U103" s="34"/>
      <c r="V103" s="34"/>
      <c r="W103" s="34"/>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4"/>
    </row>
    <row r="104" spans="1:45" s="25" customFormat="1" ht="13.5">
      <c r="A104" s="126"/>
      <c r="B104" s="33"/>
      <c r="C104" s="32"/>
      <c r="D104" s="33"/>
      <c r="E104" s="34"/>
      <c r="F104" s="34"/>
      <c r="G104" s="34"/>
      <c r="H104" s="34"/>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4"/>
      <c r="AK104" s="34"/>
      <c r="AL104" s="34"/>
      <c r="AM104" s="34"/>
      <c r="AN104" s="34"/>
      <c r="AO104" s="34"/>
      <c r="AP104" s="34"/>
      <c r="AQ104" s="34"/>
      <c r="AR104" s="34"/>
      <c r="AS104" s="34"/>
    </row>
    <row r="105" spans="1:45" s="25" customFormat="1" ht="13.5">
      <c r="A105" s="126"/>
      <c r="B105" s="33"/>
      <c r="C105" s="32"/>
      <c r="D105" s="33"/>
      <c r="E105" s="34"/>
      <c r="F105" s="34"/>
      <c r="G105" s="34"/>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row>
    <row r="106" spans="1:45" s="25" customFormat="1" ht="13.5">
      <c r="A106" s="126"/>
      <c r="B106" s="33"/>
      <c r="C106" s="32"/>
      <c r="D106" s="33"/>
      <c r="E106" s="34"/>
      <c r="F106" s="34"/>
      <c r="G106" s="34"/>
      <c r="H106" s="34"/>
      <c r="I106" s="113"/>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row>
    <row r="107" spans="1:45" s="25" customFormat="1" ht="13.5">
      <c r="A107" s="126"/>
      <c r="B107" s="33"/>
      <c r="C107" s="32"/>
      <c r="D107" s="33"/>
      <c r="E107" s="34"/>
      <c r="F107" s="34"/>
      <c r="G107" s="34"/>
      <c r="H107" s="34"/>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34"/>
      <c r="AJ107" s="34"/>
      <c r="AK107" s="34"/>
      <c r="AL107" s="34"/>
      <c r="AM107" s="34"/>
      <c r="AN107" s="34"/>
      <c r="AO107" s="34"/>
      <c r="AP107" s="34"/>
      <c r="AQ107" s="34"/>
      <c r="AR107" s="34"/>
      <c r="AS107" s="34"/>
    </row>
    <row r="108" spans="1:45" s="25" customFormat="1" ht="13.5">
      <c r="A108" s="126"/>
      <c r="B108" s="33"/>
      <c r="C108" s="32"/>
      <c r="D108" s="33"/>
      <c r="E108" s="34"/>
      <c r="F108" s="34"/>
      <c r="G108" s="34"/>
      <c r="H108" s="34"/>
      <c r="I108" s="34"/>
      <c r="J108" s="34"/>
      <c r="K108" s="34"/>
      <c r="L108" s="34"/>
      <c r="M108" s="34"/>
      <c r="N108" s="34"/>
      <c r="O108" s="34"/>
      <c r="P108" s="34"/>
      <c r="Q108" s="34"/>
      <c r="R108" s="34"/>
      <c r="S108" s="34"/>
      <c r="T108" s="34"/>
      <c r="U108" s="34"/>
      <c r="V108" s="34"/>
      <c r="W108" s="34"/>
      <c r="X108" s="34"/>
      <c r="Y108" s="34"/>
      <c r="Z108" s="34"/>
      <c r="AA108" s="34"/>
      <c r="AB108" s="34"/>
      <c r="AC108" s="34"/>
      <c r="AD108" s="34"/>
      <c r="AE108" s="34"/>
      <c r="AF108" s="34"/>
      <c r="AG108" s="34"/>
      <c r="AH108" s="34"/>
      <c r="AI108" s="34"/>
      <c r="AJ108" s="34"/>
      <c r="AK108" s="34"/>
      <c r="AL108" s="34"/>
      <c r="AM108" s="34"/>
      <c r="AN108" s="34"/>
      <c r="AO108" s="34"/>
      <c r="AP108" s="34"/>
      <c r="AQ108" s="34"/>
      <c r="AR108" s="34"/>
      <c r="AS108" s="34"/>
    </row>
    <row r="109" spans="1:45" s="25" customFormat="1" ht="13.5">
      <c r="A109" s="126"/>
      <c r="B109" s="33"/>
      <c r="C109" s="32"/>
      <c r="D109" s="33"/>
      <c r="E109" s="34"/>
      <c r="F109" s="34"/>
      <c r="G109" s="34"/>
      <c r="H109" s="34"/>
      <c r="I109" s="34"/>
      <c r="J109" s="34"/>
      <c r="K109" s="34"/>
      <c r="L109" s="34"/>
      <c r="M109" s="34"/>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4"/>
      <c r="AK109" s="34"/>
      <c r="AL109" s="34"/>
      <c r="AM109" s="34"/>
      <c r="AN109" s="34"/>
      <c r="AO109" s="34"/>
      <c r="AP109" s="34"/>
      <c r="AQ109" s="34"/>
      <c r="AR109" s="34"/>
      <c r="AS109" s="34"/>
    </row>
    <row r="110" spans="1:45" s="25" customFormat="1" ht="13.5">
      <c r="A110" s="126"/>
      <c r="B110" s="33"/>
      <c r="C110" s="32"/>
      <c r="D110" s="33"/>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c r="AQ110" s="34"/>
      <c r="AR110" s="34"/>
      <c r="AS110" s="34"/>
    </row>
    <row r="111" spans="1:45" s="25" customFormat="1" ht="13.5">
      <c r="A111" s="126"/>
      <c r="B111" s="33"/>
      <c r="C111" s="32"/>
      <c r="D111" s="33"/>
      <c r="E111" s="34"/>
      <c r="F111" s="34"/>
      <c r="G111" s="34"/>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c r="AQ111" s="34"/>
      <c r="AR111" s="34"/>
      <c r="AS111" s="34"/>
    </row>
    <row r="112" spans="1:45" s="25" customFormat="1" ht="13.5">
      <c r="A112" s="124" t="s">
        <v>92</v>
      </c>
      <c r="B112" s="28" t="s">
        <v>217</v>
      </c>
      <c r="C112" s="28"/>
      <c r="D112" s="33"/>
      <c r="E112" s="34"/>
      <c r="F112" s="34"/>
      <c r="G112" s="34"/>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c r="AQ112" s="34"/>
      <c r="AR112" s="34"/>
      <c r="AS112" s="34"/>
    </row>
    <row r="113" spans="1:45" s="25" customFormat="1" ht="13.5">
      <c r="A113" s="124"/>
      <c r="B113" s="28"/>
      <c r="C113" s="28"/>
      <c r="D113" s="33"/>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c r="AQ113" s="34"/>
      <c r="AR113" s="34"/>
      <c r="AS113" s="34"/>
    </row>
    <row r="114" spans="1:45" s="25" customFormat="1" ht="13.5">
      <c r="A114" s="125"/>
      <c r="B114" s="28" t="s">
        <v>218</v>
      </c>
      <c r="C114" s="28"/>
      <c r="D114" s="33"/>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c r="AQ114" s="34"/>
      <c r="AR114" s="34"/>
      <c r="AS114" s="34"/>
    </row>
    <row r="115" spans="1:45" s="25" customFormat="1" ht="13.5">
      <c r="A115" s="125"/>
      <c r="B115" s="28"/>
      <c r="C115" s="28"/>
      <c r="D115" s="33"/>
      <c r="E115" s="34"/>
      <c r="F115" s="34"/>
      <c r="G115" s="34"/>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c r="AQ115" s="34"/>
      <c r="AR115" s="34"/>
      <c r="AS115" s="34"/>
    </row>
    <row r="116" spans="1:45" s="25" customFormat="1" ht="13.5">
      <c r="A116" s="125"/>
      <c r="B116" s="28"/>
      <c r="C116" s="28" t="s">
        <v>263</v>
      </c>
      <c r="D116" s="33"/>
      <c r="E116" s="34"/>
      <c r="F116" s="34"/>
      <c r="G116" s="34"/>
      <c r="H116" s="34"/>
      <c r="I116" s="34"/>
      <c r="J116" s="34"/>
      <c r="K116" s="34"/>
      <c r="L116" s="34"/>
      <c r="M116" s="34"/>
      <c r="N116" s="34"/>
      <c r="O116" s="34"/>
      <c r="P116" s="34"/>
      <c r="Q116" s="34"/>
      <c r="R116" s="34"/>
      <c r="S116" s="34"/>
      <c r="T116" s="34"/>
      <c r="U116" s="34"/>
      <c r="V116" s="34"/>
      <c r="W116" s="34"/>
      <c r="X116" s="34"/>
      <c r="Y116" s="34"/>
      <c r="Z116" s="34"/>
      <c r="AA116" s="34"/>
      <c r="AB116" s="34"/>
      <c r="AC116" s="34"/>
      <c r="AD116" s="34"/>
      <c r="AE116" s="34"/>
      <c r="AF116" s="34"/>
      <c r="AG116" s="34"/>
      <c r="AH116" s="34"/>
      <c r="AI116" s="34"/>
      <c r="AJ116" s="34"/>
      <c r="AK116" s="34"/>
      <c r="AL116" s="34"/>
      <c r="AM116" s="34"/>
      <c r="AN116" s="34"/>
      <c r="AO116" s="34"/>
      <c r="AP116" s="34"/>
      <c r="AQ116" s="34"/>
      <c r="AR116" s="34"/>
      <c r="AS116" s="34"/>
    </row>
    <row r="117" spans="1:45" s="25" customFormat="1" ht="13.5">
      <c r="A117" s="125"/>
      <c r="B117" s="28"/>
      <c r="C117" s="28"/>
      <c r="D117" s="33"/>
      <c r="E117" s="34"/>
      <c r="F117" s="34"/>
      <c r="G117" s="34"/>
      <c r="H117" s="34"/>
      <c r="I117" s="34"/>
      <c r="J117" s="34"/>
      <c r="K117" s="34"/>
      <c r="L117" s="34"/>
      <c r="M117" s="34"/>
      <c r="N117" s="34"/>
      <c r="O117" s="34"/>
      <c r="P117" s="34"/>
      <c r="Q117" s="34"/>
      <c r="R117" s="34"/>
      <c r="S117" s="34"/>
      <c r="T117" s="34"/>
      <c r="U117" s="34"/>
      <c r="V117" s="34"/>
      <c r="W117" s="34"/>
      <c r="X117" s="34"/>
      <c r="Y117" s="34"/>
      <c r="Z117" s="34"/>
      <c r="AA117" s="34"/>
      <c r="AB117" s="34"/>
      <c r="AC117" s="34"/>
      <c r="AD117" s="34"/>
      <c r="AE117" s="34"/>
      <c r="AF117" s="34"/>
      <c r="AG117" s="34"/>
      <c r="AH117" s="34"/>
      <c r="AI117" s="34"/>
      <c r="AJ117" s="34"/>
      <c r="AK117" s="34"/>
      <c r="AL117" s="34"/>
      <c r="AM117" s="34"/>
      <c r="AN117" s="34"/>
      <c r="AO117" s="34"/>
      <c r="AP117" s="34"/>
      <c r="AQ117" s="34"/>
      <c r="AR117" s="34"/>
      <c r="AS117" s="34"/>
    </row>
    <row r="118" spans="1:45" s="25" customFormat="1" ht="13.5">
      <c r="A118" s="125"/>
      <c r="B118" s="28"/>
      <c r="C118" s="28"/>
      <c r="D118" s="33"/>
      <c r="E118" s="34"/>
      <c r="F118" s="34"/>
      <c r="G118" s="34"/>
      <c r="H118" s="34"/>
      <c r="I118" s="34"/>
      <c r="J118" s="34"/>
      <c r="K118" s="34"/>
      <c r="L118" s="34"/>
      <c r="M118" s="34"/>
      <c r="N118" s="34"/>
      <c r="O118" s="34"/>
      <c r="P118" s="34"/>
      <c r="Q118" s="34"/>
      <c r="R118" s="34"/>
      <c r="S118" s="34"/>
      <c r="T118" s="34"/>
      <c r="U118" s="34"/>
      <c r="V118" s="34"/>
      <c r="W118" s="34"/>
      <c r="X118" s="34"/>
      <c r="Y118" s="34"/>
      <c r="Z118" s="34"/>
      <c r="AA118" s="34"/>
      <c r="AB118" s="34"/>
      <c r="AC118" s="34"/>
      <c r="AD118" s="34"/>
      <c r="AE118" s="34"/>
      <c r="AF118" s="34"/>
      <c r="AG118" s="34"/>
      <c r="AH118" s="34"/>
      <c r="AI118" s="34"/>
      <c r="AJ118" s="34"/>
      <c r="AK118" s="34"/>
      <c r="AL118" s="34"/>
      <c r="AM118" s="34"/>
      <c r="AN118" s="34"/>
      <c r="AO118" s="34"/>
      <c r="AP118" s="34"/>
      <c r="AQ118" s="34"/>
      <c r="AR118" s="34"/>
      <c r="AS118" s="34"/>
    </row>
    <row r="119" spans="1:45" s="25" customFormat="1" ht="13.5">
      <c r="A119" s="125"/>
      <c r="B119" s="28"/>
      <c r="C119" s="28"/>
      <c r="D119" s="33"/>
      <c r="E119" s="34"/>
      <c r="F119" s="34"/>
      <c r="G119" s="34"/>
      <c r="H119" s="34"/>
      <c r="I119" s="34"/>
      <c r="J119" s="34"/>
      <c r="K119" s="34"/>
      <c r="L119" s="34"/>
      <c r="M119" s="34"/>
      <c r="N119" s="34"/>
      <c r="O119" s="34"/>
      <c r="P119" s="34"/>
      <c r="Q119" s="34"/>
      <c r="R119" s="34"/>
      <c r="S119" s="34"/>
      <c r="T119" s="34"/>
      <c r="U119" s="34"/>
      <c r="V119" s="34"/>
      <c r="W119" s="34"/>
      <c r="X119" s="34"/>
      <c r="Y119" s="34"/>
      <c r="Z119" s="34"/>
      <c r="AA119" s="34"/>
      <c r="AB119" s="34"/>
      <c r="AC119" s="34"/>
      <c r="AD119" s="34"/>
      <c r="AE119" s="34"/>
      <c r="AF119" s="34"/>
      <c r="AG119" s="34"/>
      <c r="AH119" s="34"/>
      <c r="AI119" s="34"/>
      <c r="AJ119" s="34"/>
      <c r="AK119" s="34"/>
      <c r="AL119" s="34"/>
      <c r="AM119" s="34"/>
      <c r="AN119" s="34"/>
      <c r="AO119" s="34"/>
      <c r="AP119" s="34"/>
      <c r="AQ119" s="34"/>
      <c r="AR119" s="34"/>
      <c r="AS119" s="34"/>
    </row>
    <row r="120" spans="1:45" s="25" customFormat="1" ht="13.5">
      <c r="A120" s="125"/>
      <c r="B120" s="28"/>
      <c r="C120" s="28"/>
      <c r="D120" s="33"/>
      <c r="E120" s="34"/>
      <c r="F120" s="34"/>
      <c r="G120" s="34"/>
      <c r="H120" s="34"/>
      <c r="I120" s="34"/>
      <c r="J120" s="34"/>
      <c r="K120" s="34"/>
      <c r="L120" s="34"/>
      <c r="M120" s="34"/>
      <c r="N120" s="34"/>
      <c r="O120" s="34"/>
      <c r="P120" s="34"/>
      <c r="Q120" s="34"/>
      <c r="R120" s="34"/>
      <c r="S120" s="34"/>
      <c r="T120" s="34"/>
      <c r="U120" s="34"/>
      <c r="V120" s="34"/>
      <c r="W120" s="34"/>
      <c r="X120" s="34"/>
      <c r="Y120" s="34"/>
      <c r="Z120" s="34"/>
      <c r="AA120" s="34"/>
      <c r="AB120" s="34"/>
      <c r="AC120" s="34"/>
      <c r="AD120" s="34"/>
      <c r="AE120" s="34"/>
      <c r="AF120" s="34"/>
      <c r="AG120" s="34"/>
      <c r="AH120" s="34"/>
      <c r="AI120" s="34"/>
      <c r="AJ120" s="34"/>
      <c r="AK120" s="34"/>
      <c r="AL120" s="34"/>
      <c r="AM120" s="34"/>
      <c r="AN120" s="34"/>
      <c r="AO120" s="34"/>
      <c r="AP120" s="34"/>
      <c r="AQ120" s="34"/>
      <c r="AR120" s="34"/>
      <c r="AS120" s="34"/>
    </row>
    <row r="121" spans="1:45" s="25" customFormat="1" ht="13.5">
      <c r="A121" s="125"/>
      <c r="B121" s="28"/>
      <c r="C121" s="28"/>
      <c r="D121" s="33"/>
      <c r="E121" s="34"/>
      <c r="F121" s="34"/>
      <c r="G121" s="34"/>
      <c r="H121" s="34"/>
      <c r="I121" s="34"/>
      <c r="J121" s="34"/>
      <c r="K121" s="34"/>
      <c r="L121" s="34"/>
      <c r="M121" s="34"/>
      <c r="N121" s="34"/>
      <c r="O121" s="34"/>
      <c r="P121" s="34"/>
      <c r="Q121" s="34"/>
      <c r="R121" s="34"/>
      <c r="S121" s="34"/>
      <c r="T121" s="34"/>
      <c r="U121" s="34"/>
      <c r="V121" s="34"/>
      <c r="W121" s="34"/>
      <c r="X121" s="34"/>
      <c r="Y121" s="34"/>
      <c r="Z121" s="34"/>
      <c r="AA121" s="34"/>
      <c r="AB121" s="34"/>
      <c r="AC121" s="34"/>
      <c r="AD121" s="34"/>
      <c r="AE121" s="34"/>
      <c r="AF121" s="34"/>
      <c r="AG121" s="34"/>
      <c r="AH121" s="34"/>
      <c r="AI121" s="34"/>
      <c r="AJ121" s="34"/>
      <c r="AK121" s="34"/>
      <c r="AL121" s="34"/>
      <c r="AM121" s="34"/>
      <c r="AN121" s="34"/>
      <c r="AO121" s="34"/>
      <c r="AP121" s="34"/>
      <c r="AQ121" s="34"/>
      <c r="AR121" s="34"/>
      <c r="AS121" s="34"/>
    </row>
    <row r="122" spans="1:45" s="25" customFormat="1" ht="13.5">
      <c r="A122" s="125"/>
      <c r="B122" s="28"/>
      <c r="C122" s="28"/>
      <c r="D122" s="33"/>
      <c r="E122" s="34"/>
      <c r="F122" s="34"/>
      <c r="G122" s="34"/>
      <c r="H122" s="34"/>
      <c r="I122" s="34"/>
      <c r="J122" s="34"/>
      <c r="K122" s="34"/>
      <c r="L122" s="34"/>
      <c r="M122" s="34"/>
      <c r="N122" s="34"/>
      <c r="O122" s="34"/>
      <c r="P122" s="34"/>
      <c r="Q122" s="34"/>
      <c r="R122" s="34"/>
      <c r="S122" s="34"/>
      <c r="T122" s="34"/>
      <c r="U122" s="34"/>
      <c r="V122" s="34"/>
      <c r="W122" s="34"/>
      <c r="X122" s="34"/>
      <c r="Y122" s="34"/>
      <c r="Z122" s="34"/>
      <c r="AA122" s="34"/>
      <c r="AB122" s="34"/>
      <c r="AC122" s="34"/>
      <c r="AD122" s="34"/>
      <c r="AE122" s="34"/>
      <c r="AF122" s="34"/>
      <c r="AG122" s="34"/>
      <c r="AH122" s="34"/>
      <c r="AI122" s="34"/>
      <c r="AJ122" s="34"/>
      <c r="AK122" s="34"/>
      <c r="AL122" s="34"/>
      <c r="AM122" s="34"/>
      <c r="AN122" s="34"/>
      <c r="AO122" s="34"/>
      <c r="AP122" s="34"/>
      <c r="AQ122" s="34"/>
      <c r="AR122" s="34"/>
      <c r="AS122" s="34"/>
    </row>
    <row r="123" spans="1:45" s="25" customFormat="1" ht="13.5">
      <c r="A123" s="125"/>
      <c r="B123" s="28"/>
      <c r="C123" s="28"/>
      <c r="D123" s="33"/>
      <c r="E123" s="34"/>
      <c r="F123" s="34"/>
      <c r="G123" s="34"/>
      <c r="H123" s="34"/>
      <c r="I123" s="34"/>
      <c r="J123" s="34"/>
      <c r="K123" s="34"/>
      <c r="L123" s="34"/>
      <c r="M123" s="34"/>
      <c r="N123" s="34"/>
      <c r="O123" s="34"/>
      <c r="P123" s="34"/>
      <c r="Q123" s="34"/>
      <c r="R123" s="34"/>
      <c r="S123" s="34"/>
      <c r="T123" s="34"/>
      <c r="U123" s="34"/>
      <c r="V123" s="34"/>
      <c r="W123" s="34"/>
      <c r="X123" s="34"/>
      <c r="Y123" s="34"/>
      <c r="Z123" s="34"/>
      <c r="AA123" s="34"/>
      <c r="AB123" s="34"/>
      <c r="AC123" s="34"/>
      <c r="AD123" s="34"/>
      <c r="AE123" s="34"/>
      <c r="AF123" s="34"/>
      <c r="AG123" s="34"/>
      <c r="AH123" s="34"/>
      <c r="AI123" s="34"/>
      <c r="AJ123" s="34"/>
      <c r="AK123" s="34"/>
      <c r="AL123" s="34"/>
      <c r="AM123" s="34"/>
      <c r="AN123" s="34"/>
      <c r="AO123" s="34"/>
      <c r="AP123" s="34"/>
      <c r="AQ123" s="34"/>
      <c r="AR123" s="34"/>
      <c r="AS123" s="34"/>
    </row>
    <row r="124" spans="1:45" s="25" customFormat="1" ht="13.5">
      <c r="A124" s="125"/>
      <c r="B124" s="28"/>
      <c r="C124" s="28"/>
      <c r="D124" s="33"/>
      <c r="E124" s="34"/>
      <c r="F124" s="34"/>
      <c r="G124" s="34"/>
      <c r="H124" s="34"/>
      <c r="I124" s="34"/>
      <c r="J124" s="34"/>
      <c r="K124" s="34"/>
      <c r="L124" s="34"/>
      <c r="M124" s="34"/>
      <c r="N124" s="34"/>
      <c r="O124" s="34"/>
      <c r="P124" s="34"/>
      <c r="Q124" s="34"/>
      <c r="R124" s="34"/>
      <c r="S124" s="34"/>
      <c r="T124" s="34"/>
      <c r="U124" s="34"/>
      <c r="V124" s="34"/>
      <c r="W124" s="34"/>
      <c r="X124" s="34"/>
      <c r="Y124" s="34"/>
      <c r="Z124" s="34"/>
      <c r="AA124" s="34"/>
      <c r="AB124" s="34"/>
      <c r="AC124" s="34"/>
      <c r="AD124" s="34"/>
      <c r="AE124" s="34"/>
      <c r="AF124" s="34"/>
      <c r="AG124" s="34"/>
      <c r="AH124" s="34"/>
      <c r="AI124" s="34"/>
      <c r="AJ124" s="34"/>
      <c r="AK124" s="34"/>
      <c r="AL124" s="34"/>
      <c r="AM124" s="34"/>
      <c r="AN124" s="34"/>
      <c r="AO124" s="34"/>
      <c r="AP124" s="34"/>
      <c r="AQ124" s="34"/>
      <c r="AR124" s="34"/>
      <c r="AS124" s="34"/>
    </row>
    <row r="125" spans="1:45" s="25" customFormat="1" ht="13.5">
      <c r="A125" s="125"/>
      <c r="B125" s="28"/>
      <c r="C125" s="28"/>
      <c r="D125" s="33"/>
      <c r="E125" s="34"/>
      <c r="F125" s="34"/>
      <c r="G125" s="34"/>
      <c r="H125" s="34"/>
      <c r="I125" s="34"/>
      <c r="J125" s="34"/>
      <c r="K125" s="34"/>
      <c r="L125" s="34"/>
      <c r="M125" s="34"/>
      <c r="N125" s="34"/>
      <c r="O125" s="34"/>
      <c r="P125" s="34"/>
      <c r="Q125" s="34"/>
      <c r="R125" s="34"/>
      <c r="S125" s="34"/>
      <c r="T125" s="34"/>
      <c r="U125" s="34"/>
      <c r="V125" s="34"/>
      <c r="W125" s="34"/>
      <c r="X125" s="34"/>
      <c r="Y125" s="34"/>
      <c r="Z125" s="34"/>
      <c r="AA125" s="34"/>
      <c r="AB125" s="34"/>
      <c r="AC125" s="34"/>
      <c r="AD125" s="34"/>
      <c r="AE125" s="34"/>
      <c r="AF125" s="34"/>
      <c r="AG125" s="34"/>
      <c r="AH125" s="34"/>
      <c r="AI125" s="34"/>
      <c r="AJ125" s="34"/>
      <c r="AK125" s="34"/>
      <c r="AL125" s="34"/>
      <c r="AM125" s="34"/>
      <c r="AN125" s="34"/>
      <c r="AO125" s="34"/>
      <c r="AP125" s="34"/>
      <c r="AQ125" s="34"/>
      <c r="AR125" s="34"/>
      <c r="AS125" s="34"/>
    </row>
    <row r="126" spans="1:45" s="25" customFormat="1" ht="13.5">
      <c r="A126" s="125"/>
      <c r="B126" s="28"/>
      <c r="C126" s="28"/>
      <c r="D126" s="33"/>
      <c r="E126" s="34"/>
      <c r="F126" s="34"/>
      <c r="G126" s="34"/>
      <c r="H126" s="34"/>
      <c r="I126" s="34"/>
      <c r="J126" s="34"/>
      <c r="K126" s="34"/>
      <c r="L126" s="34"/>
      <c r="M126" s="34"/>
      <c r="N126" s="34"/>
      <c r="O126" s="34"/>
      <c r="P126" s="34"/>
      <c r="Q126" s="34"/>
      <c r="R126" s="34"/>
      <c r="S126" s="34"/>
      <c r="T126" s="34"/>
      <c r="U126" s="34"/>
      <c r="V126" s="34"/>
      <c r="W126" s="34"/>
      <c r="X126" s="34"/>
      <c r="Y126" s="34"/>
      <c r="Z126" s="34"/>
      <c r="AA126" s="34"/>
      <c r="AB126" s="34"/>
      <c r="AC126" s="34"/>
      <c r="AD126" s="34"/>
      <c r="AE126" s="34"/>
      <c r="AF126" s="34"/>
      <c r="AG126" s="34"/>
      <c r="AH126" s="34"/>
      <c r="AI126" s="34"/>
      <c r="AJ126" s="34"/>
      <c r="AK126" s="34"/>
      <c r="AL126" s="34"/>
      <c r="AM126" s="34"/>
      <c r="AN126" s="34"/>
      <c r="AO126" s="34"/>
      <c r="AP126" s="34"/>
      <c r="AQ126" s="34"/>
      <c r="AR126" s="34"/>
      <c r="AS126" s="34"/>
    </row>
    <row r="127" spans="1:45" s="25" customFormat="1" ht="13.5">
      <c r="A127" s="125"/>
      <c r="B127" s="28"/>
      <c r="C127" s="28"/>
      <c r="D127" s="33"/>
      <c r="E127" s="34"/>
      <c r="F127" s="34"/>
      <c r="G127" s="34"/>
      <c r="H127" s="34"/>
      <c r="I127" s="34"/>
      <c r="J127" s="34"/>
      <c r="K127" s="34"/>
      <c r="L127" s="34"/>
      <c r="M127" s="34"/>
      <c r="N127" s="34"/>
      <c r="O127" s="34"/>
      <c r="P127" s="34"/>
      <c r="Q127" s="34"/>
      <c r="R127" s="34"/>
      <c r="S127" s="34"/>
      <c r="T127" s="34"/>
      <c r="U127" s="34"/>
      <c r="V127" s="34"/>
      <c r="W127" s="34"/>
      <c r="X127" s="34"/>
      <c r="Y127" s="34"/>
      <c r="Z127" s="34"/>
      <c r="AA127" s="34"/>
      <c r="AB127" s="34"/>
      <c r="AC127" s="34"/>
      <c r="AD127" s="34"/>
      <c r="AE127" s="34"/>
      <c r="AF127" s="34"/>
      <c r="AG127" s="34"/>
      <c r="AH127" s="34"/>
      <c r="AI127" s="34"/>
      <c r="AJ127" s="34"/>
      <c r="AK127" s="34"/>
      <c r="AL127" s="34"/>
      <c r="AM127" s="34"/>
      <c r="AN127" s="34"/>
      <c r="AO127" s="34"/>
      <c r="AP127" s="34"/>
      <c r="AQ127" s="34"/>
      <c r="AR127" s="34"/>
      <c r="AS127" s="34"/>
    </row>
    <row r="128" spans="1:45" s="25" customFormat="1" ht="13.5">
      <c r="A128" s="125"/>
      <c r="B128" s="28"/>
      <c r="C128" s="28"/>
      <c r="D128" s="33"/>
      <c r="E128" s="34"/>
      <c r="F128" s="34"/>
      <c r="G128" s="34"/>
      <c r="H128" s="34"/>
      <c r="I128" s="34"/>
      <c r="J128" s="34"/>
      <c r="K128" s="34"/>
      <c r="L128" s="34"/>
      <c r="M128" s="34"/>
      <c r="N128" s="34"/>
      <c r="O128" s="34"/>
      <c r="P128" s="34"/>
      <c r="Q128" s="34"/>
      <c r="R128" s="34"/>
      <c r="S128" s="34"/>
      <c r="T128" s="34"/>
      <c r="U128" s="34"/>
      <c r="V128" s="34"/>
      <c r="W128" s="34"/>
      <c r="X128" s="34"/>
      <c r="Y128" s="34"/>
      <c r="Z128" s="34"/>
      <c r="AA128" s="34"/>
      <c r="AB128" s="34"/>
      <c r="AC128" s="34"/>
      <c r="AD128" s="34"/>
      <c r="AE128" s="34"/>
      <c r="AF128" s="34"/>
      <c r="AG128" s="34"/>
      <c r="AH128" s="34"/>
      <c r="AI128" s="34"/>
      <c r="AJ128" s="34"/>
      <c r="AK128" s="34"/>
      <c r="AL128" s="34"/>
      <c r="AM128" s="34"/>
      <c r="AN128" s="34"/>
      <c r="AO128" s="34"/>
      <c r="AP128" s="34"/>
      <c r="AQ128" s="34"/>
      <c r="AR128" s="34"/>
      <c r="AS128" s="34"/>
    </row>
    <row r="129" spans="1:45" s="25" customFormat="1" ht="13.5">
      <c r="A129" s="125"/>
      <c r="B129" s="28"/>
      <c r="C129" s="28"/>
      <c r="D129" s="33"/>
      <c r="E129" s="34"/>
      <c r="F129" s="34"/>
      <c r="G129" s="34"/>
      <c r="H129" s="34"/>
      <c r="I129" s="34"/>
      <c r="J129" s="34"/>
      <c r="K129" s="34"/>
      <c r="L129" s="34"/>
      <c r="M129" s="34"/>
      <c r="N129" s="34"/>
      <c r="O129" s="34"/>
      <c r="P129" s="34"/>
      <c r="Q129" s="34"/>
      <c r="R129" s="34"/>
      <c r="S129" s="34"/>
      <c r="T129" s="34"/>
      <c r="U129" s="34"/>
      <c r="V129" s="34"/>
      <c r="W129" s="34"/>
      <c r="X129" s="34"/>
      <c r="Y129" s="34"/>
      <c r="Z129" s="34"/>
      <c r="AA129" s="34"/>
      <c r="AB129" s="34"/>
      <c r="AC129" s="34"/>
      <c r="AD129" s="34"/>
      <c r="AE129" s="34"/>
      <c r="AF129" s="34"/>
      <c r="AG129" s="34"/>
      <c r="AH129" s="34"/>
      <c r="AI129" s="34"/>
      <c r="AJ129" s="34"/>
      <c r="AK129" s="34"/>
      <c r="AL129" s="34"/>
      <c r="AM129" s="34"/>
      <c r="AN129" s="34"/>
      <c r="AO129" s="34"/>
      <c r="AP129" s="34"/>
      <c r="AQ129" s="34"/>
      <c r="AR129" s="34"/>
      <c r="AS129" s="34"/>
    </row>
    <row r="130" spans="1:45" s="25" customFormat="1" ht="13.5">
      <c r="A130" s="125"/>
      <c r="B130" s="28"/>
      <c r="C130" s="28"/>
      <c r="D130" s="33"/>
      <c r="E130" s="34"/>
      <c r="F130" s="34"/>
      <c r="G130" s="34"/>
      <c r="H130" s="34"/>
      <c r="I130" s="34"/>
      <c r="J130" s="34"/>
      <c r="K130" s="34"/>
      <c r="L130" s="34"/>
      <c r="M130" s="34"/>
      <c r="N130" s="34"/>
      <c r="O130" s="34"/>
      <c r="P130" s="34"/>
      <c r="Q130" s="34"/>
      <c r="R130" s="34"/>
      <c r="S130" s="34"/>
      <c r="T130" s="34"/>
      <c r="U130" s="34"/>
      <c r="V130" s="34"/>
      <c r="W130" s="34"/>
      <c r="X130" s="34"/>
      <c r="Y130" s="34"/>
      <c r="Z130" s="34"/>
      <c r="AA130" s="34"/>
      <c r="AB130" s="34"/>
      <c r="AC130" s="34"/>
      <c r="AD130" s="34"/>
      <c r="AE130" s="34"/>
      <c r="AF130" s="34"/>
      <c r="AG130" s="34"/>
      <c r="AH130" s="34"/>
      <c r="AI130" s="34"/>
      <c r="AJ130" s="34"/>
      <c r="AK130" s="34"/>
      <c r="AL130" s="34"/>
      <c r="AM130" s="34"/>
      <c r="AN130" s="34"/>
      <c r="AO130" s="34"/>
      <c r="AP130" s="34"/>
      <c r="AQ130" s="34"/>
      <c r="AR130" s="34"/>
      <c r="AS130" s="34"/>
    </row>
    <row r="131" spans="1:45" s="25" customFormat="1" ht="13.5">
      <c r="A131" s="125"/>
      <c r="B131" s="28"/>
      <c r="C131" s="28"/>
      <c r="D131" s="33"/>
      <c r="E131" s="34"/>
      <c r="F131" s="34"/>
      <c r="G131" s="34"/>
      <c r="H131" s="34"/>
      <c r="I131" s="34"/>
      <c r="J131" s="34"/>
      <c r="K131" s="34"/>
      <c r="L131" s="34"/>
      <c r="M131" s="34"/>
      <c r="N131" s="34"/>
      <c r="O131" s="34"/>
      <c r="P131" s="34"/>
      <c r="Q131" s="34"/>
      <c r="R131" s="34"/>
      <c r="S131" s="34"/>
      <c r="T131" s="34"/>
      <c r="U131" s="34"/>
      <c r="V131" s="34"/>
      <c r="W131" s="34"/>
      <c r="X131" s="34"/>
      <c r="Y131" s="34"/>
      <c r="Z131" s="34"/>
      <c r="AA131" s="34"/>
      <c r="AB131" s="34"/>
      <c r="AC131" s="34"/>
      <c r="AD131" s="34"/>
      <c r="AE131" s="34"/>
      <c r="AF131" s="34"/>
      <c r="AG131" s="34"/>
      <c r="AH131" s="34"/>
      <c r="AI131" s="34"/>
      <c r="AJ131" s="34"/>
      <c r="AK131" s="34"/>
      <c r="AL131" s="34"/>
      <c r="AM131" s="34"/>
      <c r="AN131" s="34"/>
      <c r="AO131" s="34"/>
      <c r="AP131" s="34"/>
      <c r="AQ131" s="34"/>
      <c r="AR131" s="34"/>
      <c r="AS131" s="34"/>
    </row>
    <row r="132" spans="1:45" s="25" customFormat="1" ht="14.25" customHeight="1">
      <c r="A132" s="125"/>
      <c r="B132" s="28"/>
      <c r="C132" s="28"/>
      <c r="D132" s="33"/>
      <c r="E132" s="34"/>
      <c r="F132" s="34"/>
      <c r="G132" s="34"/>
      <c r="H132" s="34"/>
      <c r="I132" s="34"/>
      <c r="J132" s="34"/>
      <c r="K132" s="34"/>
      <c r="L132" s="34"/>
      <c r="M132" s="34"/>
      <c r="N132" s="34"/>
      <c r="O132" s="34"/>
      <c r="P132" s="34"/>
      <c r="Q132" s="34"/>
      <c r="R132" s="34"/>
      <c r="S132" s="34"/>
      <c r="T132" s="34"/>
      <c r="U132" s="34"/>
      <c r="V132" s="34"/>
      <c r="W132" s="34"/>
      <c r="X132" s="34"/>
      <c r="Y132" s="34"/>
      <c r="Z132" s="34"/>
      <c r="AA132" s="34"/>
      <c r="AB132" s="34"/>
      <c r="AC132" s="34"/>
      <c r="AD132" s="34"/>
      <c r="AE132" s="34"/>
      <c r="AF132" s="34"/>
      <c r="AG132" s="34"/>
      <c r="AH132" s="34"/>
      <c r="AI132" s="34"/>
      <c r="AJ132" s="34"/>
      <c r="AK132" s="34"/>
      <c r="AL132" s="34"/>
      <c r="AM132" s="34"/>
      <c r="AN132" s="34"/>
      <c r="AO132" s="34"/>
      <c r="AP132" s="34"/>
      <c r="AQ132" s="34"/>
      <c r="AR132" s="34"/>
      <c r="AS132" s="34"/>
    </row>
    <row r="133" spans="1:45" s="25" customFormat="1" ht="13.5">
      <c r="A133" s="125"/>
      <c r="B133" s="28"/>
      <c r="C133" s="28" t="s">
        <v>264</v>
      </c>
      <c r="D133" s="33"/>
      <c r="E133" s="34"/>
      <c r="F133" s="34"/>
      <c r="G133" s="34"/>
      <c r="H133" s="34"/>
      <c r="I133" s="34"/>
      <c r="J133" s="34"/>
      <c r="K133" s="34"/>
      <c r="L133" s="34"/>
      <c r="M133" s="34"/>
      <c r="N133" s="34"/>
      <c r="O133" s="34"/>
      <c r="P133" s="34"/>
      <c r="Q133" s="34"/>
      <c r="R133" s="34"/>
      <c r="S133" s="34"/>
      <c r="T133" s="34"/>
      <c r="U133" s="34"/>
      <c r="V133" s="34"/>
      <c r="W133" s="34"/>
      <c r="X133" s="34"/>
      <c r="Y133" s="34"/>
      <c r="Z133" s="34"/>
      <c r="AA133" s="34"/>
      <c r="AB133" s="34"/>
      <c r="AC133" s="34"/>
      <c r="AD133" s="34"/>
      <c r="AE133" s="34"/>
      <c r="AF133" s="34"/>
      <c r="AG133" s="34"/>
      <c r="AH133" s="34"/>
      <c r="AI133" s="34"/>
      <c r="AJ133" s="34"/>
      <c r="AK133" s="34"/>
      <c r="AL133" s="34"/>
      <c r="AM133" s="34"/>
      <c r="AN133" s="34"/>
      <c r="AO133" s="34"/>
      <c r="AP133" s="34"/>
      <c r="AQ133" s="34"/>
      <c r="AR133" s="34"/>
      <c r="AS133" s="34"/>
    </row>
    <row r="134" spans="1:45" s="25" customFormat="1" ht="13.5">
      <c r="A134" s="125"/>
      <c r="B134" s="28"/>
      <c r="C134" s="28"/>
      <c r="D134" s="33"/>
      <c r="E134" s="34"/>
      <c r="F134" s="34"/>
      <c r="G134" s="34"/>
      <c r="H134" s="34"/>
      <c r="I134" s="34"/>
      <c r="J134" s="34"/>
      <c r="K134" s="34"/>
      <c r="L134" s="34"/>
      <c r="M134" s="34"/>
      <c r="N134" s="34"/>
      <c r="O134" s="34"/>
      <c r="P134" s="34"/>
      <c r="Q134" s="34"/>
      <c r="R134" s="34"/>
      <c r="S134" s="34"/>
      <c r="T134" s="34"/>
      <c r="U134" s="34"/>
      <c r="V134" s="34"/>
      <c r="W134" s="34"/>
      <c r="X134" s="34"/>
      <c r="Y134" s="34"/>
      <c r="Z134" s="34"/>
      <c r="AA134" s="34"/>
      <c r="AB134" s="34"/>
      <c r="AC134" s="34"/>
      <c r="AD134" s="34"/>
      <c r="AE134" s="34"/>
      <c r="AF134" s="34"/>
      <c r="AG134" s="34"/>
      <c r="AH134" s="34"/>
      <c r="AI134" s="34"/>
      <c r="AJ134" s="34"/>
      <c r="AK134" s="34"/>
      <c r="AL134" s="34"/>
      <c r="AM134" s="34"/>
      <c r="AN134" s="34"/>
      <c r="AO134" s="34"/>
      <c r="AP134" s="34"/>
      <c r="AQ134" s="34"/>
      <c r="AR134" s="34"/>
      <c r="AS134" s="34"/>
    </row>
    <row r="135" spans="1:45" s="25" customFormat="1" ht="13.5">
      <c r="A135" s="125"/>
      <c r="B135" s="28"/>
      <c r="C135" s="28"/>
      <c r="D135" s="33"/>
      <c r="E135" s="34"/>
      <c r="F135" s="34"/>
      <c r="G135" s="34"/>
      <c r="H135" s="34"/>
      <c r="I135" s="34"/>
      <c r="J135" s="34"/>
      <c r="K135" s="34"/>
      <c r="L135" s="34"/>
      <c r="M135" s="34"/>
      <c r="N135" s="34"/>
      <c r="O135" s="34"/>
      <c r="P135" s="34"/>
      <c r="Q135" s="34"/>
      <c r="R135" s="34"/>
      <c r="S135" s="34"/>
      <c r="T135" s="34"/>
      <c r="U135" s="34"/>
      <c r="V135" s="34"/>
      <c r="W135" s="34"/>
      <c r="X135" s="34"/>
      <c r="Y135" s="34"/>
      <c r="Z135" s="34"/>
      <c r="AA135" s="34"/>
      <c r="AB135" s="34"/>
      <c r="AC135" s="34"/>
      <c r="AD135" s="34"/>
      <c r="AE135" s="34"/>
      <c r="AF135" s="34"/>
      <c r="AG135" s="34"/>
      <c r="AH135" s="34"/>
      <c r="AI135" s="34"/>
      <c r="AJ135" s="34"/>
      <c r="AK135" s="34"/>
      <c r="AL135" s="34"/>
      <c r="AM135" s="34"/>
      <c r="AN135" s="34"/>
      <c r="AO135" s="34"/>
      <c r="AP135" s="34"/>
      <c r="AQ135" s="34"/>
      <c r="AR135" s="34"/>
      <c r="AS135" s="34"/>
    </row>
    <row r="136" spans="1:45" s="25" customFormat="1" ht="13.5">
      <c r="A136" s="125"/>
      <c r="B136" s="28"/>
      <c r="C136" s="28"/>
      <c r="D136" s="33"/>
      <c r="E136" s="34"/>
      <c r="F136" s="34"/>
      <c r="G136" s="34"/>
      <c r="H136" s="34"/>
      <c r="I136" s="34"/>
      <c r="J136" s="34"/>
      <c r="K136" s="34"/>
      <c r="L136" s="34"/>
      <c r="M136" s="34"/>
      <c r="N136" s="34"/>
      <c r="O136" s="34"/>
      <c r="P136" s="34"/>
      <c r="Q136" s="34"/>
      <c r="R136" s="34"/>
      <c r="S136" s="34"/>
      <c r="T136" s="34"/>
      <c r="U136" s="34"/>
      <c r="V136" s="34"/>
      <c r="W136" s="34"/>
      <c r="X136" s="34"/>
      <c r="Y136" s="34"/>
      <c r="Z136" s="34"/>
      <c r="AA136" s="34"/>
      <c r="AB136" s="34"/>
      <c r="AC136" s="34"/>
      <c r="AD136" s="34"/>
      <c r="AE136" s="34"/>
      <c r="AF136" s="34"/>
      <c r="AG136" s="34"/>
      <c r="AH136" s="34"/>
      <c r="AI136" s="34"/>
      <c r="AJ136" s="34"/>
      <c r="AK136" s="34"/>
      <c r="AL136" s="34"/>
      <c r="AM136" s="34"/>
      <c r="AN136" s="34"/>
      <c r="AO136" s="34"/>
      <c r="AP136" s="34"/>
      <c r="AQ136" s="34"/>
      <c r="AR136" s="34"/>
      <c r="AS136" s="34"/>
    </row>
    <row r="137" spans="1:45" s="25" customFormat="1" ht="13.5">
      <c r="A137" s="125"/>
      <c r="B137" s="28"/>
      <c r="C137" s="28"/>
      <c r="D137" s="33"/>
      <c r="E137" s="34"/>
      <c r="F137" s="34"/>
      <c r="G137" s="34"/>
      <c r="H137" s="34"/>
      <c r="I137" s="34"/>
      <c r="J137" s="34"/>
      <c r="K137" s="34"/>
      <c r="L137" s="34"/>
      <c r="M137" s="34"/>
      <c r="N137" s="34"/>
      <c r="O137" s="34"/>
      <c r="P137" s="34"/>
      <c r="Q137" s="34"/>
      <c r="R137" s="34"/>
      <c r="S137" s="34"/>
      <c r="T137" s="34"/>
      <c r="U137" s="34"/>
      <c r="V137" s="34"/>
      <c r="W137" s="34"/>
      <c r="X137" s="34"/>
      <c r="Y137" s="34"/>
      <c r="Z137" s="34"/>
      <c r="AA137" s="34"/>
      <c r="AB137" s="34"/>
      <c r="AC137" s="34"/>
      <c r="AD137" s="34"/>
      <c r="AE137" s="34"/>
      <c r="AF137" s="34"/>
      <c r="AG137" s="34"/>
      <c r="AH137" s="34"/>
      <c r="AI137" s="34"/>
      <c r="AJ137" s="34"/>
      <c r="AK137" s="34"/>
      <c r="AL137" s="34"/>
      <c r="AM137" s="34"/>
      <c r="AN137" s="34"/>
      <c r="AO137" s="34"/>
      <c r="AP137" s="34"/>
      <c r="AQ137" s="34"/>
      <c r="AR137" s="34"/>
      <c r="AS137" s="34"/>
    </row>
    <row r="138" spans="1:45" s="25" customFormat="1" ht="13.5">
      <c r="A138" s="125"/>
      <c r="B138" s="28"/>
      <c r="C138" s="28"/>
      <c r="D138" s="33"/>
      <c r="E138" s="34"/>
      <c r="F138" s="34"/>
      <c r="G138" s="34"/>
      <c r="H138" s="34"/>
      <c r="I138" s="34"/>
      <c r="J138" s="34"/>
      <c r="K138" s="34"/>
      <c r="L138" s="34"/>
      <c r="M138" s="34"/>
      <c r="N138" s="34"/>
      <c r="O138" s="34"/>
      <c r="P138" s="34"/>
      <c r="Q138" s="34"/>
      <c r="R138" s="34"/>
      <c r="S138" s="34"/>
      <c r="T138" s="34"/>
      <c r="U138" s="34"/>
      <c r="V138" s="34"/>
      <c r="W138" s="34"/>
      <c r="X138" s="34"/>
      <c r="Y138" s="34"/>
      <c r="Z138" s="34"/>
      <c r="AA138" s="34"/>
      <c r="AB138" s="34"/>
      <c r="AC138" s="34"/>
      <c r="AD138" s="34"/>
      <c r="AE138" s="34"/>
      <c r="AF138" s="34"/>
      <c r="AG138" s="34"/>
      <c r="AH138" s="34"/>
      <c r="AI138" s="34"/>
      <c r="AJ138" s="34"/>
      <c r="AK138" s="34"/>
      <c r="AL138" s="34"/>
      <c r="AM138" s="34"/>
      <c r="AN138" s="34"/>
      <c r="AO138" s="34"/>
      <c r="AP138" s="34"/>
      <c r="AQ138" s="34"/>
      <c r="AR138" s="34"/>
      <c r="AS138" s="34"/>
    </row>
    <row r="139" spans="1:45" s="25" customFormat="1" ht="13.5">
      <c r="A139" s="125"/>
      <c r="B139" s="28"/>
      <c r="C139" s="28"/>
      <c r="D139" s="33"/>
      <c r="E139" s="34"/>
      <c r="F139" s="34"/>
      <c r="G139" s="34"/>
      <c r="H139" s="34"/>
      <c r="I139" s="34"/>
      <c r="J139" s="34"/>
      <c r="K139" s="34"/>
      <c r="L139" s="34"/>
      <c r="M139" s="34"/>
      <c r="N139" s="34"/>
      <c r="O139" s="34"/>
      <c r="P139" s="34"/>
      <c r="Q139" s="34"/>
      <c r="R139" s="34"/>
      <c r="S139" s="34"/>
      <c r="T139" s="34"/>
      <c r="U139" s="34"/>
      <c r="V139" s="34"/>
      <c r="W139" s="34"/>
      <c r="X139" s="34"/>
      <c r="Y139" s="34"/>
      <c r="Z139" s="34"/>
      <c r="AA139" s="34"/>
      <c r="AB139" s="34"/>
      <c r="AC139" s="34"/>
      <c r="AD139" s="34"/>
      <c r="AE139" s="34"/>
      <c r="AF139" s="34"/>
      <c r="AG139" s="34"/>
      <c r="AH139" s="34"/>
      <c r="AI139" s="34"/>
      <c r="AJ139" s="34"/>
      <c r="AK139" s="34"/>
      <c r="AL139" s="34"/>
      <c r="AM139" s="34"/>
      <c r="AN139" s="34"/>
      <c r="AO139" s="34"/>
      <c r="AP139" s="34"/>
      <c r="AQ139" s="34"/>
      <c r="AR139" s="34"/>
      <c r="AS139" s="34"/>
    </row>
    <row r="140" spans="1:45" s="25" customFormat="1" ht="13.5">
      <c r="A140" s="125"/>
      <c r="B140" s="28"/>
      <c r="C140" s="28"/>
      <c r="D140" s="33"/>
      <c r="E140" s="34"/>
      <c r="F140" s="34"/>
      <c r="G140" s="34"/>
      <c r="H140" s="34"/>
      <c r="I140" s="34"/>
      <c r="J140" s="34"/>
      <c r="K140" s="34"/>
      <c r="L140" s="34"/>
      <c r="M140" s="34"/>
      <c r="N140" s="34"/>
      <c r="O140" s="34"/>
      <c r="P140" s="34"/>
      <c r="Q140" s="34"/>
      <c r="R140" s="34"/>
      <c r="S140" s="34"/>
      <c r="T140" s="34"/>
      <c r="U140" s="34"/>
      <c r="V140" s="34"/>
      <c r="W140" s="34"/>
      <c r="X140" s="34"/>
      <c r="Y140" s="34"/>
      <c r="Z140" s="34"/>
      <c r="AA140" s="34"/>
      <c r="AB140" s="34"/>
      <c r="AC140" s="34"/>
      <c r="AD140" s="34"/>
      <c r="AE140" s="34"/>
      <c r="AF140" s="34"/>
      <c r="AG140" s="34"/>
      <c r="AH140" s="34"/>
      <c r="AI140" s="34"/>
      <c r="AJ140" s="34"/>
      <c r="AK140" s="34"/>
      <c r="AL140" s="34"/>
      <c r="AM140" s="34"/>
      <c r="AN140" s="34"/>
      <c r="AO140" s="34"/>
      <c r="AP140" s="34"/>
      <c r="AQ140" s="34"/>
      <c r="AR140" s="34"/>
      <c r="AS140" s="34"/>
    </row>
    <row r="141" spans="1:45" s="25" customFormat="1" ht="13.5">
      <c r="A141" s="125"/>
      <c r="B141" s="28"/>
      <c r="C141" s="28"/>
      <c r="D141" s="33"/>
      <c r="E141" s="34"/>
      <c r="F141" s="34"/>
      <c r="G141" s="34"/>
      <c r="H141" s="34"/>
      <c r="I141" s="34"/>
      <c r="J141" s="34"/>
      <c r="K141" s="34"/>
      <c r="L141" s="34"/>
      <c r="M141" s="34"/>
      <c r="N141" s="34"/>
      <c r="O141" s="34"/>
      <c r="P141" s="34"/>
      <c r="Q141" s="34"/>
      <c r="R141" s="34"/>
      <c r="S141" s="34"/>
      <c r="T141" s="34"/>
      <c r="U141" s="34"/>
      <c r="V141" s="34"/>
      <c r="W141" s="34"/>
      <c r="X141" s="34"/>
      <c r="Y141" s="34"/>
      <c r="Z141" s="34"/>
      <c r="AA141" s="34"/>
      <c r="AB141" s="34"/>
      <c r="AC141" s="34"/>
      <c r="AD141" s="34"/>
      <c r="AE141" s="34"/>
      <c r="AF141" s="34"/>
      <c r="AG141" s="34"/>
      <c r="AH141" s="34"/>
      <c r="AI141" s="34"/>
      <c r="AJ141" s="34"/>
      <c r="AK141" s="34"/>
      <c r="AL141" s="34"/>
      <c r="AM141" s="34"/>
      <c r="AN141" s="34"/>
      <c r="AO141" s="34"/>
      <c r="AP141" s="34"/>
      <c r="AQ141" s="34"/>
      <c r="AR141" s="34"/>
      <c r="AS141" s="34"/>
    </row>
    <row r="142" spans="1:45" s="25" customFormat="1" ht="13.5">
      <c r="A142" s="125"/>
      <c r="B142" s="28"/>
      <c r="C142" s="28"/>
      <c r="D142" s="33"/>
      <c r="E142" s="34"/>
      <c r="F142" s="34"/>
      <c r="G142" s="34"/>
      <c r="H142" s="34"/>
      <c r="I142" s="34"/>
      <c r="J142" s="34"/>
      <c r="K142" s="34"/>
      <c r="L142" s="34"/>
      <c r="M142" s="34"/>
      <c r="N142" s="34"/>
      <c r="O142" s="34"/>
      <c r="P142" s="34"/>
      <c r="Q142" s="34"/>
      <c r="R142" s="34"/>
      <c r="S142" s="34"/>
      <c r="T142" s="34"/>
      <c r="U142" s="34"/>
      <c r="V142" s="34"/>
      <c r="W142" s="34"/>
      <c r="X142" s="34"/>
      <c r="Y142" s="34"/>
      <c r="Z142" s="34"/>
      <c r="AA142" s="34"/>
      <c r="AB142" s="34"/>
      <c r="AC142" s="34"/>
      <c r="AD142" s="34"/>
      <c r="AE142" s="34"/>
      <c r="AF142" s="34"/>
      <c r="AG142" s="34"/>
      <c r="AH142" s="34"/>
      <c r="AI142" s="34"/>
      <c r="AJ142" s="34"/>
      <c r="AK142" s="34"/>
      <c r="AL142" s="34"/>
      <c r="AM142" s="34"/>
      <c r="AN142" s="34"/>
      <c r="AO142" s="34"/>
      <c r="AP142" s="34"/>
      <c r="AQ142" s="34"/>
      <c r="AR142" s="34"/>
      <c r="AS142" s="34"/>
    </row>
    <row r="143" spans="1:45" s="25" customFormat="1" ht="13.5">
      <c r="A143" s="125"/>
      <c r="B143" s="28"/>
      <c r="C143" s="28"/>
      <c r="D143" s="33"/>
      <c r="E143" s="34"/>
      <c r="F143" s="34"/>
      <c r="G143" s="34"/>
      <c r="H143" s="34"/>
      <c r="I143" s="34"/>
      <c r="J143" s="34"/>
      <c r="K143" s="34"/>
      <c r="L143" s="34"/>
      <c r="M143" s="34"/>
      <c r="N143" s="34"/>
      <c r="O143" s="34"/>
      <c r="P143" s="34"/>
      <c r="Q143" s="34"/>
      <c r="R143" s="34"/>
      <c r="S143" s="34"/>
      <c r="T143" s="34"/>
      <c r="U143" s="34"/>
      <c r="V143" s="34"/>
      <c r="W143" s="34"/>
      <c r="X143" s="34"/>
      <c r="Y143" s="34"/>
      <c r="Z143" s="34"/>
      <c r="AA143" s="34"/>
      <c r="AB143" s="34"/>
      <c r="AC143" s="34"/>
      <c r="AD143" s="34"/>
      <c r="AE143" s="34"/>
      <c r="AF143" s="34"/>
      <c r="AG143" s="34"/>
      <c r="AH143" s="34"/>
      <c r="AI143" s="34"/>
      <c r="AJ143" s="34"/>
      <c r="AK143" s="34"/>
      <c r="AL143" s="34"/>
      <c r="AM143" s="34"/>
      <c r="AN143" s="34"/>
      <c r="AO143" s="34"/>
      <c r="AP143" s="34"/>
      <c r="AQ143" s="34"/>
      <c r="AR143" s="34"/>
      <c r="AS143" s="34"/>
    </row>
    <row r="144" spans="1:45" s="25" customFormat="1" ht="13.5">
      <c r="A144" s="125"/>
      <c r="B144" s="28"/>
      <c r="C144" s="28"/>
      <c r="D144" s="33"/>
      <c r="E144" s="34"/>
      <c r="F144" s="34"/>
      <c r="G144" s="34"/>
      <c r="H144" s="34"/>
      <c r="I144" s="34"/>
      <c r="J144" s="34"/>
      <c r="K144" s="34"/>
      <c r="L144" s="34"/>
      <c r="M144" s="34"/>
      <c r="N144" s="34"/>
      <c r="O144" s="34"/>
      <c r="P144" s="34"/>
      <c r="Q144" s="34"/>
      <c r="R144" s="34"/>
      <c r="S144" s="34"/>
      <c r="T144" s="34"/>
      <c r="U144" s="34"/>
      <c r="V144" s="34"/>
      <c r="W144" s="34"/>
      <c r="X144" s="34"/>
      <c r="Y144" s="34"/>
      <c r="Z144" s="34"/>
      <c r="AA144" s="34"/>
      <c r="AB144" s="34"/>
      <c r="AC144" s="34"/>
      <c r="AD144" s="34"/>
      <c r="AE144" s="34"/>
      <c r="AF144" s="34"/>
      <c r="AG144" s="34"/>
      <c r="AH144" s="34"/>
      <c r="AI144" s="34"/>
      <c r="AJ144" s="34"/>
      <c r="AK144" s="34"/>
      <c r="AL144" s="34"/>
      <c r="AM144" s="34"/>
      <c r="AN144" s="34"/>
      <c r="AO144" s="34"/>
      <c r="AP144" s="34"/>
      <c r="AQ144" s="34"/>
      <c r="AR144" s="34"/>
      <c r="AS144" s="34"/>
    </row>
    <row r="145" spans="1:45" s="25" customFormat="1" ht="13.5">
      <c r="A145" s="125"/>
      <c r="B145" s="28"/>
      <c r="C145" s="28"/>
      <c r="D145" s="33"/>
      <c r="E145" s="34"/>
      <c r="F145" s="34"/>
      <c r="G145" s="34"/>
      <c r="H145" s="34"/>
      <c r="I145" s="34"/>
      <c r="J145" s="34"/>
      <c r="K145" s="34"/>
      <c r="L145" s="34"/>
      <c r="M145" s="34"/>
      <c r="N145" s="34"/>
      <c r="O145" s="34"/>
      <c r="P145" s="34"/>
      <c r="Q145" s="34"/>
      <c r="R145" s="34"/>
      <c r="S145" s="34"/>
      <c r="T145" s="34"/>
      <c r="U145" s="34"/>
      <c r="V145" s="34"/>
      <c r="W145" s="34"/>
      <c r="X145" s="34"/>
      <c r="Y145" s="34"/>
      <c r="Z145" s="34"/>
      <c r="AA145" s="34"/>
      <c r="AB145" s="34"/>
      <c r="AC145" s="34"/>
      <c r="AD145" s="34"/>
      <c r="AE145" s="34"/>
      <c r="AF145" s="34"/>
      <c r="AG145" s="34"/>
      <c r="AH145" s="34"/>
      <c r="AI145" s="34"/>
      <c r="AJ145" s="34"/>
      <c r="AK145" s="34"/>
      <c r="AL145" s="34"/>
      <c r="AM145" s="34"/>
      <c r="AN145" s="34"/>
      <c r="AO145" s="34"/>
      <c r="AP145" s="34"/>
      <c r="AQ145" s="34"/>
      <c r="AR145" s="34"/>
      <c r="AS145" s="34"/>
    </row>
    <row r="146" spans="1:45" s="25" customFormat="1" ht="13.5">
      <c r="A146" s="125"/>
      <c r="B146" s="28"/>
      <c r="C146" s="28"/>
      <c r="D146" s="33"/>
      <c r="E146" s="34"/>
      <c r="F146" s="34"/>
      <c r="G146" s="34"/>
      <c r="H146" s="34"/>
      <c r="I146" s="34"/>
      <c r="J146" s="34"/>
      <c r="K146" s="34"/>
      <c r="L146" s="34"/>
      <c r="M146" s="34"/>
      <c r="N146" s="34"/>
      <c r="O146" s="34"/>
      <c r="P146" s="34"/>
      <c r="Q146" s="34"/>
      <c r="R146" s="34"/>
      <c r="S146" s="34"/>
      <c r="T146" s="34"/>
      <c r="U146" s="34"/>
      <c r="V146" s="34"/>
      <c r="W146" s="34"/>
      <c r="X146" s="34"/>
      <c r="Y146" s="34"/>
      <c r="Z146" s="34"/>
      <c r="AA146" s="34"/>
      <c r="AB146" s="34"/>
      <c r="AC146" s="34"/>
      <c r="AD146" s="34"/>
      <c r="AE146" s="34"/>
      <c r="AF146" s="34"/>
      <c r="AG146" s="34"/>
      <c r="AH146" s="34"/>
      <c r="AI146" s="34"/>
      <c r="AJ146" s="34"/>
      <c r="AK146" s="34"/>
      <c r="AL146" s="34"/>
      <c r="AM146" s="34"/>
      <c r="AN146" s="34"/>
      <c r="AO146" s="34"/>
      <c r="AP146" s="34"/>
      <c r="AQ146" s="34"/>
      <c r="AR146" s="34"/>
      <c r="AS146" s="34"/>
    </row>
    <row r="147" spans="1:45" s="25" customFormat="1" ht="13.5">
      <c r="A147" s="124" t="s">
        <v>92</v>
      </c>
      <c r="B147" s="28" t="s">
        <v>217</v>
      </c>
      <c r="C147" s="28"/>
      <c r="D147" s="33"/>
      <c r="E147" s="34"/>
      <c r="F147" s="34"/>
      <c r="G147" s="34"/>
      <c r="H147" s="34"/>
      <c r="I147" s="34"/>
      <c r="J147" s="34"/>
      <c r="K147" s="34"/>
      <c r="L147" s="34"/>
      <c r="M147" s="34"/>
      <c r="N147" s="34"/>
      <c r="O147" s="34"/>
      <c r="P147" s="34"/>
      <c r="Q147" s="34"/>
      <c r="R147" s="34"/>
      <c r="S147" s="34"/>
      <c r="T147" s="34"/>
      <c r="U147" s="34"/>
      <c r="V147" s="34"/>
      <c r="W147" s="34"/>
      <c r="X147" s="34"/>
      <c r="Y147" s="34"/>
      <c r="Z147" s="34"/>
      <c r="AA147" s="34"/>
      <c r="AB147" s="34"/>
      <c r="AC147" s="34"/>
      <c r="AD147" s="34"/>
      <c r="AE147" s="34"/>
      <c r="AF147" s="34"/>
      <c r="AG147" s="34"/>
      <c r="AH147" s="34"/>
      <c r="AI147" s="34"/>
      <c r="AJ147" s="34"/>
      <c r="AK147" s="34"/>
      <c r="AL147" s="34"/>
      <c r="AM147" s="34"/>
      <c r="AN147" s="34"/>
      <c r="AO147" s="34"/>
      <c r="AP147" s="34"/>
      <c r="AQ147" s="34"/>
      <c r="AR147" s="34"/>
      <c r="AS147" s="34"/>
    </row>
    <row r="148" spans="1:45" s="25" customFormat="1" ht="13.5">
      <c r="A148" s="124"/>
      <c r="B148" s="28"/>
      <c r="C148" s="28"/>
      <c r="D148" s="33"/>
      <c r="E148" s="34"/>
      <c r="F148" s="34"/>
      <c r="G148" s="34"/>
      <c r="H148" s="34"/>
      <c r="I148" s="34"/>
      <c r="J148" s="34"/>
      <c r="K148" s="34"/>
      <c r="L148" s="34"/>
      <c r="M148" s="34"/>
      <c r="N148" s="34"/>
      <c r="O148" s="34"/>
      <c r="P148" s="34"/>
      <c r="Q148" s="34"/>
      <c r="R148" s="34"/>
      <c r="S148" s="34"/>
      <c r="T148" s="34"/>
      <c r="U148" s="34"/>
      <c r="V148" s="34"/>
      <c r="W148" s="34"/>
      <c r="X148" s="34"/>
      <c r="Y148" s="34"/>
      <c r="Z148" s="34"/>
      <c r="AA148" s="34"/>
      <c r="AB148" s="34"/>
      <c r="AC148" s="34"/>
      <c r="AD148" s="34"/>
      <c r="AE148" s="34"/>
      <c r="AF148" s="34"/>
      <c r="AG148" s="34"/>
      <c r="AH148" s="34"/>
      <c r="AI148" s="34"/>
      <c r="AJ148" s="34"/>
      <c r="AK148" s="34"/>
      <c r="AL148" s="34"/>
      <c r="AM148" s="34"/>
      <c r="AN148" s="34"/>
      <c r="AO148" s="34"/>
      <c r="AP148" s="34"/>
      <c r="AQ148" s="34"/>
      <c r="AR148" s="34"/>
      <c r="AS148" s="34"/>
    </row>
    <row r="149" spans="1:45" s="25" customFormat="1" ht="13.5">
      <c r="A149" s="125"/>
      <c r="B149" s="28" t="s">
        <v>218</v>
      </c>
      <c r="C149" s="28"/>
      <c r="D149" s="33"/>
      <c r="E149" s="34"/>
      <c r="F149" s="34"/>
      <c r="G149" s="34"/>
      <c r="H149" s="34"/>
      <c r="I149" s="34"/>
      <c r="J149" s="34"/>
      <c r="K149" s="34"/>
      <c r="L149" s="34"/>
      <c r="M149" s="34"/>
      <c r="N149" s="34"/>
      <c r="O149" s="34"/>
      <c r="P149" s="34"/>
      <c r="Q149" s="34"/>
      <c r="R149" s="34"/>
      <c r="S149" s="34"/>
      <c r="T149" s="34"/>
      <c r="U149" s="34"/>
      <c r="V149" s="34"/>
      <c r="W149" s="34"/>
      <c r="X149" s="34"/>
      <c r="Y149" s="34"/>
      <c r="Z149" s="34"/>
      <c r="AA149" s="34"/>
      <c r="AB149" s="34"/>
      <c r="AC149" s="34"/>
      <c r="AD149" s="34"/>
      <c r="AE149" s="34"/>
      <c r="AF149" s="34"/>
      <c r="AG149" s="34"/>
      <c r="AH149" s="34"/>
      <c r="AI149" s="34"/>
      <c r="AJ149" s="34"/>
      <c r="AK149" s="34"/>
      <c r="AL149" s="34"/>
      <c r="AM149" s="34"/>
      <c r="AN149" s="34"/>
      <c r="AO149" s="34"/>
      <c r="AP149" s="34"/>
      <c r="AQ149" s="34"/>
      <c r="AR149" s="34"/>
      <c r="AS149" s="34"/>
    </row>
    <row r="150" spans="1:45" s="25" customFormat="1" ht="13.5">
      <c r="A150" s="125"/>
      <c r="B150" s="28"/>
      <c r="C150" s="28"/>
      <c r="D150" s="33"/>
      <c r="E150" s="34"/>
      <c r="F150" s="34"/>
      <c r="G150" s="34"/>
      <c r="H150" s="34"/>
      <c r="I150" s="34"/>
      <c r="J150" s="34"/>
      <c r="K150" s="34"/>
      <c r="L150" s="34"/>
      <c r="M150" s="34"/>
      <c r="N150" s="34"/>
      <c r="O150" s="34"/>
      <c r="P150" s="34"/>
      <c r="Q150" s="34"/>
      <c r="R150" s="34"/>
      <c r="S150" s="34"/>
      <c r="T150" s="34"/>
      <c r="U150" s="34"/>
      <c r="V150" s="34"/>
      <c r="W150" s="34"/>
      <c r="X150" s="34"/>
      <c r="Y150" s="34"/>
      <c r="Z150" s="34"/>
      <c r="AA150" s="34"/>
      <c r="AB150" s="34"/>
      <c r="AC150" s="34"/>
      <c r="AD150" s="34"/>
      <c r="AE150" s="34"/>
      <c r="AF150" s="34"/>
      <c r="AG150" s="34"/>
      <c r="AH150" s="34"/>
      <c r="AI150" s="34"/>
      <c r="AJ150" s="34"/>
      <c r="AK150" s="34"/>
      <c r="AL150" s="34"/>
      <c r="AM150" s="34"/>
      <c r="AN150" s="34"/>
      <c r="AO150" s="34"/>
      <c r="AP150" s="34"/>
      <c r="AQ150" s="34"/>
      <c r="AR150" s="34"/>
      <c r="AS150" s="34"/>
    </row>
    <row r="151" spans="1:45" s="25" customFormat="1" ht="13.5">
      <c r="A151" s="126"/>
      <c r="B151" s="28"/>
      <c r="C151" s="28" t="s">
        <v>258</v>
      </c>
      <c r="D151" s="33"/>
      <c r="E151" s="34"/>
      <c r="F151" s="34"/>
      <c r="G151" s="34"/>
      <c r="H151" s="34"/>
      <c r="I151" s="28"/>
      <c r="J151" s="34"/>
      <c r="K151" s="34"/>
      <c r="L151" s="34"/>
      <c r="M151" s="34"/>
      <c r="N151" s="34"/>
      <c r="O151" s="34"/>
      <c r="P151" s="34"/>
      <c r="Q151" s="34"/>
      <c r="R151" s="34"/>
      <c r="S151" s="34"/>
      <c r="T151" s="34"/>
      <c r="U151" s="34"/>
      <c r="V151" s="34"/>
      <c r="W151" s="34"/>
      <c r="X151" s="34"/>
      <c r="Y151" s="34"/>
      <c r="Z151" s="34"/>
      <c r="AA151" s="34"/>
      <c r="AB151" s="34"/>
      <c r="AC151" s="34"/>
      <c r="AD151" s="34"/>
      <c r="AE151" s="34"/>
      <c r="AF151" s="34"/>
      <c r="AG151" s="34"/>
      <c r="AH151" s="34"/>
      <c r="AI151" s="34"/>
      <c r="AJ151" s="34"/>
      <c r="AK151" s="34"/>
      <c r="AL151" s="34"/>
      <c r="AM151" s="34"/>
      <c r="AN151" s="34"/>
      <c r="AO151" s="34"/>
      <c r="AP151" s="34"/>
      <c r="AQ151" s="34"/>
      <c r="AR151" s="34"/>
      <c r="AS151" s="34"/>
    </row>
    <row r="152" spans="1:45" s="25" customFormat="1" ht="13.5">
      <c r="A152" s="126"/>
      <c r="B152" s="33"/>
      <c r="C152" s="28"/>
      <c r="D152" s="33"/>
      <c r="E152" s="34"/>
      <c r="F152" s="34"/>
      <c r="G152" s="34"/>
      <c r="H152" s="34"/>
      <c r="I152" s="28"/>
      <c r="J152" s="34"/>
      <c r="K152" s="34"/>
      <c r="L152" s="34"/>
      <c r="M152" s="34"/>
      <c r="N152" s="34"/>
      <c r="O152" s="34"/>
      <c r="P152" s="34"/>
      <c r="Q152" s="34"/>
      <c r="R152" s="34"/>
      <c r="S152" s="34"/>
      <c r="T152" s="34"/>
      <c r="U152" s="34"/>
      <c r="V152" s="34"/>
      <c r="W152" s="34"/>
      <c r="X152" s="34"/>
      <c r="Y152" s="34"/>
      <c r="Z152" s="34"/>
      <c r="AA152" s="34"/>
      <c r="AB152" s="34"/>
      <c r="AC152" s="34"/>
      <c r="AD152" s="34"/>
      <c r="AE152" s="34"/>
      <c r="AF152" s="34"/>
      <c r="AG152" s="34"/>
      <c r="AH152" s="34"/>
      <c r="AI152" s="34"/>
      <c r="AJ152" s="34"/>
      <c r="AK152" s="34"/>
      <c r="AL152" s="34"/>
      <c r="AM152" s="34"/>
      <c r="AN152" s="34"/>
      <c r="AO152" s="34"/>
      <c r="AP152" s="34"/>
      <c r="AQ152" s="34"/>
      <c r="AR152" s="34"/>
      <c r="AS152" s="34"/>
    </row>
    <row r="153" spans="1:45" s="25" customFormat="1" ht="13.5">
      <c r="A153" s="126"/>
      <c r="B153" s="33"/>
      <c r="C153" s="28"/>
      <c r="D153" s="33"/>
      <c r="E153" s="34"/>
      <c r="F153" s="34"/>
      <c r="G153" s="34"/>
      <c r="H153" s="34"/>
      <c r="I153" s="28"/>
      <c r="J153" s="34"/>
      <c r="K153" s="34"/>
      <c r="L153" s="34"/>
      <c r="M153" s="34"/>
      <c r="N153" s="34"/>
      <c r="O153" s="34"/>
      <c r="P153" s="34"/>
      <c r="Q153" s="34"/>
      <c r="R153" s="34"/>
      <c r="S153" s="34"/>
      <c r="T153" s="34"/>
      <c r="U153" s="34"/>
      <c r="V153" s="34"/>
      <c r="W153" s="34"/>
      <c r="X153" s="34"/>
      <c r="Y153" s="34"/>
      <c r="Z153" s="34"/>
      <c r="AA153" s="34"/>
      <c r="AB153" s="34"/>
      <c r="AC153" s="34"/>
      <c r="AD153" s="34"/>
      <c r="AE153" s="34"/>
      <c r="AF153" s="34"/>
      <c r="AG153" s="34"/>
      <c r="AH153" s="34"/>
      <c r="AI153" s="34"/>
      <c r="AJ153" s="34"/>
      <c r="AK153" s="34"/>
      <c r="AL153" s="34"/>
      <c r="AM153" s="34"/>
      <c r="AN153" s="34"/>
      <c r="AO153" s="34"/>
      <c r="AP153" s="34"/>
      <c r="AQ153" s="34"/>
      <c r="AR153" s="34"/>
      <c r="AS153" s="34"/>
    </row>
    <row r="154" spans="1:45" s="25" customFormat="1" ht="13.5">
      <c r="A154" s="126"/>
      <c r="B154" s="33"/>
      <c r="C154" s="28"/>
      <c r="D154" s="33"/>
      <c r="E154" s="34"/>
      <c r="F154" s="34"/>
      <c r="G154" s="34"/>
      <c r="H154" s="34"/>
      <c r="I154" s="28"/>
      <c r="J154" s="34"/>
      <c r="K154" s="34"/>
      <c r="L154" s="34"/>
      <c r="M154" s="34"/>
      <c r="N154" s="34"/>
      <c r="O154" s="34"/>
      <c r="P154" s="34"/>
      <c r="Q154" s="34"/>
      <c r="R154" s="34"/>
      <c r="S154" s="34"/>
      <c r="T154" s="34"/>
      <c r="U154" s="34"/>
      <c r="V154" s="34"/>
      <c r="W154" s="34"/>
      <c r="X154" s="34"/>
      <c r="Y154" s="34"/>
      <c r="Z154" s="34"/>
      <c r="AA154" s="34"/>
      <c r="AB154" s="34"/>
      <c r="AC154" s="34"/>
      <c r="AD154" s="34"/>
      <c r="AE154" s="34"/>
      <c r="AF154" s="34"/>
      <c r="AG154" s="34"/>
      <c r="AH154" s="34"/>
      <c r="AI154" s="34"/>
      <c r="AJ154" s="34"/>
      <c r="AK154" s="34"/>
      <c r="AL154" s="34"/>
      <c r="AM154" s="34"/>
      <c r="AN154" s="34"/>
      <c r="AO154" s="34"/>
      <c r="AP154" s="34"/>
      <c r="AQ154" s="34"/>
      <c r="AR154" s="34"/>
      <c r="AS154" s="34"/>
    </row>
    <row r="155" spans="1:45" s="25" customFormat="1" ht="13.5">
      <c r="A155" s="126"/>
      <c r="B155" s="33"/>
      <c r="C155" s="28"/>
      <c r="D155" s="33"/>
      <c r="E155" s="34"/>
      <c r="F155" s="34"/>
      <c r="G155" s="34"/>
      <c r="H155" s="34"/>
      <c r="I155" s="28"/>
      <c r="J155" s="34"/>
      <c r="K155" s="34"/>
      <c r="L155" s="34"/>
      <c r="M155" s="34"/>
      <c r="N155" s="34"/>
      <c r="O155" s="34"/>
      <c r="P155" s="34"/>
      <c r="Q155" s="34"/>
      <c r="R155" s="34"/>
      <c r="S155" s="34"/>
      <c r="T155" s="34"/>
      <c r="U155" s="34"/>
      <c r="V155" s="34"/>
      <c r="W155" s="34"/>
      <c r="X155" s="34"/>
      <c r="Y155" s="34"/>
      <c r="Z155" s="34"/>
      <c r="AA155" s="34"/>
      <c r="AB155" s="34"/>
      <c r="AC155" s="34"/>
      <c r="AD155" s="34"/>
      <c r="AE155" s="34"/>
      <c r="AF155" s="34"/>
      <c r="AG155" s="34"/>
      <c r="AH155" s="34"/>
      <c r="AI155" s="34"/>
      <c r="AJ155" s="34"/>
      <c r="AK155" s="34"/>
      <c r="AL155" s="34"/>
      <c r="AM155" s="34"/>
      <c r="AN155" s="34"/>
      <c r="AO155" s="34"/>
      <c r="AP155" s="34"/>
      <c r="AQ155" s="34"/>
      <c r="AR155" s="34"/>
      <c r="AS155" s="34"/>
    </row>
    <row r="156" spans="1:45" s="25" customFormat="1" ht="13.5">
      <c r="A156" s="126"/>
      <c r="B156" s="33"/>
      <c r="C156" s="28"/>
      <c r="D156" s="33"/>
      <c r="E156" s="34"/>
      <c r="F156" s="34"/>
      <c r="G156" s="34"/>
      <c r="H156" s="34"/>
      <c r="I156" s="28"/>
      <c r="J156" s="34"/>
      <c r="K156" s="34"/>
      <c r="L156" s="34"/>
      <c r="M156" s="34"/>
      <c r="N156" s="34"/>
      <c r="O156" s="34"/>
      <c r="P156" s="34"/>
      <c r="Q156" s="34"/>
      <c r="R156" s="34"/>
      <c r="S156" s="34"/>
      <c r="T156" s="34"/>
      <c r="U156" s="34"/>
      <c r="V156" s="34"/>
      <c r="W156" s="34"/>
      <c r="X156" s="34"/>
      <c r="Y156" s="34"/>
      <c r="Z156" s="34"/>
      <c r="AA156" s="34"/>
      <c r="AB156" s="34"/>
      <c r="AC156" s="34"/>
      <c r="AD156" s="34"/>
      <c r="AE156" s="34"/>
      <c r="AF156" s="34"/>
      <c r="AG156" s="34"/>
      <c r="AH156" s="34"/>
      <c r="AI156" s="34"/>
      <c r="AJ156" s="34"/>
      <c r="AK156" s="34"/>
      <c r="AL156" s="34"/>
      <c r="AM156" s="34"/>
      <c r="AN156" s="34"/>
      <c r="AO156" s="34"/>
      <c r="AP156" s="34"/>
      <c r="AQ156" s="34"/>
      <c r="AR156" s="34"/>
      <c r="AS156" s="34"/>
    </row>
    <row r="157" spans="1:45" s="25" customFormat="1" ht="13.5">
      <c r="A157" s="126"/>
      <c r="B157" s="33"/>
      <c r="C157" s="28"/>
      <c r="D157" s="33"/>
      <c r="E157" s="34"/>
      <c r="F157" s="34"/>
      <c r="G157" s="34"/>
      <c r="H157" s="34"/>
      <c r="I157" s="28"/>
      <c r="J157" s="34"/>
      <c r="K157" s="34"/>
      <c r="L157" s="34"/>
      <c r="M157" s="34"/>
      <c r="N157" s="34"/>
      <c r="O157" s="34"/>
      <c r="P157" s="34"/>
      <c r="Q157" s="34"/>
      <c r="R157" s="34"/>
      <c r="S157" s="34"/>
      <c r="T157" s="34"/>
      <c r="U157" s="34"/>
      <c r="V157" s="34"/>
      <c r="W157" s="34"/>
      <c r="X157" s="34"/>
      <c r="Y157" s="34"/>
      <c r="Z157" s="34"/>
      <c r="AA157" s="34"/>
      <c r="AB157" s="34"/>
      <c r="AC157" s="34"/>
      <c r="AD157" s="34"/>
      <c r="AE157" s="34"/>
      <c r="AF157" s="34"/>
      <c r="AG157" s="34"/>
      <c r="AH157" s="34"/>
      <c r="AI157" s="34"/>
      <c r="AJ157" s="34"/>
      <c r="AK157" s="34"/>
      <c r="AL157" s="34"/>
      <c r="AM157" s="34"/>
      <c r="AN157" s="34"/>
      <c r="AO157" s="34"/>
      <c r="AP157" s="34"/>
      <c r="AQ157" s="34"/>
      <c r="AR157" s="34"/>
      <c r="AS157" s="34"/>
    </row>
    <row r="158" spans="1:45" s="25" customFormat="1" ht="13.5">
      <c r="A158" s="126"/>
      <c r="B158" s="33"/>
      <c r="C158" s="28"/>
      <c r="D158" s="33"/>
      <c r="E158" s="34"/>
      <c r="F158" s="34"/>
      <c r="G158" s="34"/>
      <c r="H158" s="34"/>
      <c r="I158" s="28"/>
      <c r="J158" s="34"/>
      <c r="K158" s="34"/>
      <c r="L158" s="34"/>
      <c r="M158" s="34"/>
      <c r="N158" s="34"/>
      <c r="O158" s="34"/>
      <c r="P158" s="34"/>
      <c r="Q158" s="34"/>
      <c r="R158" s="34"/>
      <c r="S158" s="34"/>
      <c r="T158" s="34"/>
      <c r="U158" s="34"/>
      <c r="V158" s="34"/>
      <c r="W158" s="34"/>
      <c r="X158" s="34"/>
      <c r="Y158" s="34"/>
      <c r="Z158" s="34"/>
      <c r="AA158" s="34"/>
      <c r="AB158" s="34"/>
      <c r="AC158" s="34"/>
      <c r="AD158" s="34"/>
      <c r="AE158" s="34"/>
      <c r="AF158" s="34"/>
      <c r="AG158" s="34"/>
      <c r="AH158" s="34"/>
      <c r="AI158" s="34"/>
      <c r="AJ158" s="34"/>
      <c r="AK158" s="34"/>
      <c r="AL158" s="34"/>
      <c r="AM158" s="34"/>
      <c r="AN158" s="34"/>
      <c r="AO158" s="34"/>
      <c r="AP158" s="34"/>
      <c r="AQ158" s="34"/>
      <c r="AR158" s="34"/>
      <c r="AS158" s="34"/>
    </row>
    <row r="159" spans="1:45" s="25" customFormat="1" ht="13.5">
      <c r="A159" s="126"/>
      <c r="B159" s="33"/>
      <c r="C159" s="32"/>
      <c r="D159" s="33"/>
      <c r="E159" s="34"/>
      <c r="F159" s="34"/>
      <c r="G159" s="34"/>
      <c r="H159" s="34"/>
      <c r="I159" s="34"/>
      <c r="J159" s="34"/>
      <c r="K159" s="34"/>
      <c r="L159" s="34"/>
      <c r="M159" s="34"/>
      <c r="N159" s="34"/>
      <c r="O159" s="34"/>
      <c r="P159" s="34"/>
      <c r="Q159" s="34"/>
      <c r="R159" s="34"/>
      <c r="S159" s="34"/>
      <c r="T159" s="34"/>
      <c r="U159" s="34"/>
      <c r="V159" s="34"/>
      <c r="W159" s="34"/>
      <c r="X159" s="34"/>
      <c r="Y159" s="34"/>
      <c r="Z159" s="34"/>
      <c r="AA159" s="34"/>
      <c r="AB159" s="34"/>
      <c r="AC159" s="34"/>
      <c r="AD159" s="34"/>
      <c r="AE159" s="34"/>
      <c r="AF159" s="34"/>
      <c r="AG159" s="34"/>
      <c r="AH159" s="34"/>
      <c r="AI159" s="34"/>
      <c r="AJ159" s="34"/>
      <c r="AK159" s="34"/>
      <c r="AL159" s="34"/>
      <c r="AM159" s="34"/>
      <c r="AN159" s="34"/>
      <c r="AO159" s="34"/>
      <c r="AP159" s="34"/>
      <c r="AQ159" s="34"/>
      <c r="AR159" s="34"/>
      <c r="AS159" s="34"/>
    </row>
    <row r="160" spans="1:45" s="25" customFormat="1" ht="13.5">
      <c r="A160" s="126"/>
      <c r="B160" s="33"/>
      <c r="C160" s="32"/>
      <c r="D160" s="33"/>
      <c r="E160" s="34"/>
      <c r="F160" s="34"/>
      <c r="G160" s="34"/>
      <c r="H160" s="34"/>
      <c r="I160" s="34"/>
      <c r="J160" s="34"/>
      <c r="K160" s="34"/>
      <c r="L160" s="34"/>
      <c r="M160" s="34"/>
      <c r="N160" s="34"/>
      <c r="O160" s="34"/>
      <c r="P160" s="34"/>
      <c r="Q160" s="34"/>
      <c r="R160" s="34"/>
      <c r="S160" s="34"/>
      <c r="T160" s="34"/>
      <c r="U160" s="34"/>
      <c r="V160" s="34"/>
      <c r="W160" s="34"/>
      <c r="X160" s="34"/>
      <c r="Y160" s="34"/>
      <c r="Z160" s="34"/>
      <c r="AA160" s="34"/>
      <c r="AB160" s="34"/>
      <c r="AC160" s="34"/>
      <c r="AD160" s="34"/>
      <c r="AE160" s="34"/>
      <c r="AF160" s="34"/>
      <c r="AG160" s="34"/>
      <c r="AH160" s="34"/>
      <c r="AI160" s="34"/>
      <c r="AJ160" s="34"/>
      <c r="AK160" s="34"/>
      <c r="AL160" s="34"/>
      <c r="AM160" s="34"/>
      <c r="AN160" s="34"/>
      <c r="AO160" s="34"/>
      <c r="AP160" s="34"/>
      <c r="AQ160" s="34"/>
      <c r="AR160" s="34"/>
      <c r="AS160" s="34"/>
    </row>
    <row r="161" spans="1:45" s="25" customFormat="1" ht="13.5">
      <c r="A161" s="126"/>
      <c r="B161" s="33"/>
      <c r="C161" s="32"/>
      <c r="D161" s="33"/>
      <c r="E161" s="34"/>
      <c r="F161" s="34"/>
      <c r="G161" s="34"/>
      <c r="H161" s="34"/>
      <c r="I161" s="34"/>
      <c r="J161" s="34"/>
      <c r="K161" s="34"/>
      <c r="L161" s="34"/>
      <c r="M161" s="34"/>
      <c r="N161" s="34"/>
      <c r="O161" s="34"/>
      <c r="P161" s="34"/>
      <c r="Q161" s="34"/>
      <c r="R161" s="34"/>
      <c r="S161" s="34"/>
      <c r="T161" s="34"/>
      <c r="U161" s="34"/>
      <c r="V161" s="34"/>
      <c r="W161" s="34"/>
      <c r="X161" s="34"/>
      <c r="Y161" s="34"/>
      <c r="Z161" s="34"/>
      <c r="AA161" s="34"/>
      <c r="AB161" s="34"/>
      <c r="AC161" s="34"/>
      <c r="AD161" s="34"/>
      <c r="AE161" s="34"/>
      <c r="AF161" s="34"/>
      <c r="AG161" s="34"/>
      <c r="AH161" s="34"/>
      <c r="AI161" s="34"/>
      <c r="AJ161" s="34"/>
      <c r="AK161" s="34"/>
      <c r="AL161" s="34"/>
      <c r="AM161" s="34"/>
      <c r="AN161" s="34"/>
      <c r="AO161" s="34"/>
      <c r="AP161" s="34"/>
      <c r="AQ161" s="34"/>
      <c r="AR161" s="34"/>
      <c r="AS161" s="34"/>
    </row>
    <row r="162" spans="1:45" s="25" customFormat="1" ht="13.5">
      <c r="A162" s="126"/>
      <c r="B162" s="33"/>
      <c r="C162" s="32"/>
      <c r="D162" s="33"/>
      <c r="E162" s="34"/>
      <c r="F162" s="34"/>
      <c r="G162" s="34"/>
      <c r="H162" s="34"/>
      <c r="I162" s="34"/>
      <c r="J162" s="34"/>
      <c r="K162" s="34"/>
      <c r="L162" s="34"/>
      <c r="M162" s="34"/>
      <c r="N162" s="34"/>
      <c r="O162" s="34"/>
      <c r="P162" s="34"/>
      <c r="Q162" s="34"/>
      <c r="R162" s="34"/>
      <c r="S162" s="34"/>
      <c r="T162" s="34"/>
      <c r="U162" s="34"/>
      <c r="V162" s="34"/>
      <c r="W162" s="34"/>
      <c r="X162" s="34"/>
      <c r="Y162" s="34"/>
      <c r="Z162" s="34"/>
      <c r="AA162" s="34"/>
      <c r="AB162" s="34"/>
      <c r="AC162" s="34"/>
      <c r="AD162" s="34"/>
      <c r="AE162" s="34"/>
      <c r="AF162" s="34"/>
      <c r="AG162" s="34"/>
      <c r="AH162" s="34"/>
      <c r="AI162" s="34"/>
      <c r="AJ162" s="34"/>
      <c r="AK162" s="34"/>
      <c r="AL162" s="34"/>
      <c r="AM162" s="34"/>
      <c r="AN162" s="34"/>
      <c r="AO162" s="34"/>
      <c r="AP162" s="34"/>
      <c r="AQ162" s="34"/>
      <c r="AR162" s="34"/>
      <c r="AS162" s="34"/>
    </row>
    <row r="163" spans="1:45" s="25" customFormat="1" ht="13.5">
      <c r="A163" s="126"/>
      <c r="B163" s="33"/>
      <c r="C163" s="32" t="s">
        <v>265</v>
      </c>
      <c r="D163" s="33"/>
      <c r="E163" s="34"/>
      <c r="F163" s="34"/>
      <c r="G163" s="34"/>
      <c r="H163" s="34"/>
      <c r="I163" s="34"/>
      <c r="J163" s="34"/>
      <c r="K163" s="34"/>
      <c r="L163" s="34"/>
      <c r="M163" s="34"/>
      <c r="N163" s="34"/>
      <c r="O163" s="34"/>
      <c r="P163" s="34"/>
      <c r="Q163" s="34"/>
      <c r="R163" s="34"/>
      <c r="S163" s="34"/>
      <c r="T163" s="34"/>
      <c r="U163" s="34"/>
      <c r="V163" s="34"/>
      <c r="W163" s="34"/>
      <c r="X163" s="34"/>
      <c r="Y163" s="34"/>
      <c r="Z163" s="34"/>
      <c r="AA163" s="34"/>
      <c r="AB163" s="34"/>
      <c r="AC163" s="34"/>
      <c r="AD163" s="34"/>
      <c r="AE163" s="34"/>
      <c r="AF163" s="34"/>
      <c r="AG163" s="34"/>
      <c r="AH163" s="34"/>
      <c r="AI163" s="34"/>
      <c r="AJ163" s="34"/>
      <c r="AK163" s="34"/>
      <c r="AL163" s="34"/>
      <c r="AM163" s="34"/>
      <c r="AN163" s="34"/>
      <c r="AO163" s="34"/>
      <c r="AP163" s="34"/>
      <c r="AQ163" s="34"/>
      <c r="AR163" s="34"/>
      <c r="AS163" s="34"/>
    </row>
    <row r="164" spans="1:45" s="25" customFormat="1" ht="13.5">
      <c r="A164" s="126"/>
      <c r="B164" s="33"/>
      <c r="C164" s="32"/>
      <c r="D164" s="33"/>
      <c r="E164" s="34"/>
      <c r="F164" s="34"/>
      <c r="G164" s="34"/>
      <c r="H164" s="34"/>
      <c r="I164" s="34"/>
      <c r="J164" s="34"/>
      <c r="K164" s="34"/>
      <c r="L164" s="34"/>
      <c r="M164" s="34"/>
      <c r="N164" s="34"/>
      <c r="O164" s="34"/>
      <c r="P164" s="34"/>
      <c r="Q164" s="34"/>
      <c r="R164" s="34"/>
      <c r="S164" s="34"/>
      <c r="T164" s="34"/>
      <c r="U164" s="34"/>
      <c r="V164" s="34"/>
      <c r="W164" s="34"/>
      <c r="X164" s="34"/>
      <c r="Y164" s="34"/>
      <c r="Z164" s="34"/>
      <c r="AA164" s="34"/>
      <c r="AB164" s="34"/>
      <c r="AC164" s="34"/>
      <c r="AD164" s="34"/>
      <c r="AE164" s="34"/>
      <c r="AF164" s="34"/>
      <c r="AG164" s="34"/>
      <c r="AH164" s="34"/>
      <c r="AI164" s="34"/>
      <c r="AJ164" s="34"/>
      <c r="AK164" s="34"/>
      <c r="AL164" s="34"/>
      <c r="AM164" s="34"/>
      <c r="AN164" s="34"/>
      <c r="AO164" s="34"/>
      <c r="AP164" s="34"/>
      <c r="AQ164" s="34"/>
      <c r="AR164" s="34"/>
      <c r="AS164" s="34"/>
    </row>
    <row r="165" spans="1:45" s="25" customFormat="1" ht="13.5">
      <c r="A165" s="126"/>
      <c r="B165" s="33"/>
      <c r="C165" s="32"/>
      <c r="D165" s="33"/>
      <c r="E165" s="34"/>
      <c r="F165" s="34"/>
      <c r="G165" s="34"/>
      <c r="H165" s="34"/>
      <c r="I165" s="34"/>
      <c r="J165" s="34"/>
      <c r="K165" s="34"/>
      <c r="L165" s="34"/>
      <c r="M165" s="34"/>
      <c r="N165" s="34"/>
      <c r="O165" s="34"/>
      <c r="P165" s="34"/>
      <c r="Q165" s="34"/>
      <c r="R165" s="34"/>
      <c r="S165" s="34"/>
      <c r="T165" s="34"/>
      <c r="U165" s="34"/>
      <c r="V165" s="34"/>
      <c r="W165" s="34"/>
      <c r="X165" s="34"/>
      <c r="Y165" s="34"/>
      <c r="Z165" s="34"/>
      <c r="AA165" s="34"/>
      <c r="AB165" s="34"/>
      <c r="AC165" s="34"/>
      <c r="AD165" s="34"/>
      <c r="AE165" s="34"/>
      <c r="AF165" s="34"/>
      <c r="AG165" s="34"/>
      <c r="AH165" s="34"/>
      <c r="AI165" s="34"/>
      <c r="AJ165" s="34"/>
      <c r="AK165" s="34"/>
      <c r="AL165" s="34"/>
      <c r="AM165" s="34"/>
      <c r="AN165" s="34"/>
      <c r="AO165" s="34"/>
      <c r="AP165" s="34"/>
      <c r="AQ165" s="34"/>
      <c r="AR165" s="34"/>
      <c r="AS165" s="34"/>
    </row>
    <row r="166" spans="1:45" s="25" customFormat="1" ht="13.5">
      <c r="A166" s="126"/>
      <c r="B166" s="33"/>
      <c r="C166" s="32"/>
      <c r="D166" s="33"/>
      <c r="E166" s="34"/>
      <c r="F166" s="34"/>
      <c r="G166" s="34"/>
      <c r="H166" s="34"/>
      <c r="I166" s="34"/>
      <c r="J166" s="34"/>
      <c r="K166" s="34"/>
      <c r="L166" s="34"/>
      <c r="M166" s="34"/>
      <c r="N166" s="34"/>
      <c r="O166" s="34"/>
      <c r="P166" s="34"/>
      <c r="Q166" s="34"/>
      <c r="R166" s="34"/>
      <c r="S166" s="34"/>
      <c r="T166" s="34"/>
      <c r="U166" s="34"/>
      <c r="V166" s="34"/>
      <c r="W166" s="34"/>
      <c r="X166" s="34"/>
      <c r="Y166" s="34"/>
      <c r="Z166" s="34"/>
      <c r="AA166" s="34"/>
      <c r="AB166" s="34"/>
      <c r="AC166" s="34"/>
      <c r="AD166" s="34"/>
      <c r="AE166" s="34"/>
      <c r="AF166" s="34"/>
      <c r="AG166" s="34"/>
      <c r="AH166" s="34"/>
      <c r="AI166" s="34"/>
      <c r="AJ166" s="34"/>
      <c r="AK166" s="34"/>
      <c r="AL166" s="34"/>
      <c r="AM166" s="34"/>
      <c r="AN166" s="34"/>
      <c r="AO166" s="34"/>
      <c r="AP166" s="34"/>
      <c r="AQ166" s="34"/>
      <c r="AR166" s="34"/>
      <c r="AS166" s="34"/>
    </row>
    <row r="167" spans="1:45" s="25" customFormat="1" ht="13.5">
      <c r="A167" s="126"/>
      <c r="B167" s="33"/>
      <c r="C167" s="32"/>
      <c r="D167" s="33"/>
      <c r="E167" s="34"/>
      <c r="F167" s="34"/>
      <c r="G167" s="34"/>
      <c r="H167" s="34"/>
      <c r="I167" s="34"/>
      <c r="J167" s="34"/>
      <c r="K167" s="34"/>
      <c r="L167" s="34"/>
      <c r="M167" s="34"/>
      <c r="N167" s="34"/>
      <c r="O167" s="34"/>
      <c r="P167" s="34"/>
      <c r="Q167" s="34"/>
      <c r="R167" s="34"/>
      <c r="S167" s="34"/>
      <c r="T167" s="34"/>
      <c r="U167" s="34"/>
      <c r="V167" s="34"/>
      <c r="W167" s="34"/>
      <c r="X167" s="34"/>
      <c r="Y167" s="34"/>
      <c r="Z167" s="34"/>
      <c r="AA167" s="34"/>
      <c r="AB167" s="34"/>
      <c r="AC167" s="34"/>
      <c r="AD167" s="34"/>
      <c r="AE167" s="34"/>
      <c r="AF167" s="34"/>
      <c r="AG167" s="34"/>
      <c r="AH167" s="34"/>
      <c r="AI167" s="34"/>
      <c r="AJ167" s="34"/>
      <c r="AK167" s="34"/>
      <c r="AL167" s="34"/>
      <c r="AM167" s="34"/>
      <c r="AN167" s="34"/>
      <c r="AO167" s="34"/>
      <c r="AP167" s="34"/>
      <c r="AQ167" s="34"/>
      <c r="AR167" s="34"/>
      <c r="AS167" s="34"/>
    </row>
    <row r="168" spans="1:45" s="25" customFormat="1" ht="13.5">
      <c r="A168" s="126"/>
      <c r="B168" s="33"/>
      <c r="C168" s="32"/>
      <c r="D168" s="33"/>
      <c r="E168" s="34"/>
      <c r="F168" s="34"/>
      <c r="G168" s="34"/>
      <c r="H168" s="34"/>
      <c r="I168" s="34"/>
      <c r="J168" s="34"/>
      <c r="K168" s="34"/>
      <c r="L168" s="34"/>
      <c r="M168" s="34"/>
      <c r="N168" s="34"/>
      <c r="O168" s="34"/>
      <c r="P168" s="34"/>
      <c r="Q168" s="34"/>
      <c r="R168" s="34"/>
      <c r="S168" s="34"/>
      <c r="T168" s="34"/>
      <c r="U168" s="34"/>
      <c r="V168" s="34"/>
      <c r="W168" s="34"/>
      <c r="X168" s="34"/>
      <c r="Y168" s="34"/>
      <c r="Z168" s="34"/>
      <c r="AA168" s="34"/>
      <c r="AB168" s="34"/>
      <c r="AC168" s="34"/>
      <c r="AD168" s="34"/>
      <c r="AE168" s="34"/>
      <c r="AF168" s="34"/>
      <c r="AG168" s="34"/>
      <c r="AH168" s="34"/>
      <c r="AI168" s="34"/>
      <c r="AJ168" s="34"/>
      <c r="AK168" s="34"/>
      <c r="AL168" s="34"/>
      <c r="AM168" s="34"/>
      <c r="AN168" s="34"/>
      <c r="AO168" s="34"/>
      <c r="AP168" s="34"/>
      <c r="AQ168" s="34"/>
      <c r="AR168" s="34"/>
      <c r="AS168" s="34"/>
    </row>
    <row r="169" spans="1:45" s="25" customFormat="1" ht="13.5">
      <c r="A169" s="126"/>
      <c r="B169" s="33"/>
      <c r="C169" s="114" t="s">
        <v>265</v>
      </c>
      <c r="D169" s="33"/>
      <c r="E169" s="34"/>
      <c r="F169" s="34"/>
      <c r="G169" s="34"/>
      <c r="H169" s="34"/>
      <c r="I169" s="34"/>
      <c r="J169" s="34"/>
      <c r="K169" s="34"/>
      <c r="L169" s="34"/>
      <c r="M169" s="34"/>
      <c r="N169" s="34"/>
      <c r="O169" s="34"/>
      <c r="P169" s="34"/>
      <c r="Q169" s="34"/>
      <c r="R169" s="34"/>
      <c r="S169" s="34"/>
      <c r="T169" s="34"/>
      <c r="U169" s="34"/>
      <c r="V169" s="34"/>
      <c r="W169" s="34"/>
      <c r="X169" s="34"/>
      <c r="Y169" s="34"/>
      <c r="Z169" s="34"/>
      <c r="AA169" s="34"/>
      <c r="AB169" s="34"/>
      <c r="AC169" s="34"/>
      <c r="AD169" s="34"/>
      <c r="AE169" s="34"/>
      <c r="AF169" s="34"/>
      <c r="AG169" s="34"/>
      <c r="AH169" s="34"/>
      <c r="AI169" s="34"/>
      <c r="AJ169" s="34"/>
      <c r="AK169" s="34"/>
      <c r="AL169" s="34"/>
      <c r="AM169" s="34"/>
      <c r="AN169" s="34"/>
      <c r="AO169" s="34"/>
      <c r="AP169" s="34"/>
      <c r="AQ169" s="34"/>
      <c r="AR169" s="34"/>
      <c r="AS169" s="34"/>
    </row>
    <row r="170" spans="1:45" s="25" customFormat="1" ht="13.5">
      <c r="A170" s="126"/>
      <c r="B170" s="33"/>
      <c r="C170" s="32"/>
      <c r="D170" s="33"/>
      <c r="E170" s="34"/>
      <c r="F170" s="34"/>
      <c r="G170" s="34"/>
      <c r="H170" s="34"/>
      <c r="I170" s="34"/>
      <c r="J170" s="34"/>
      <c r="K170" s="34"/>
      <c r="L170" s="34"/>
      <c r="M170" s="34"/>
      <c r="N170" s="34"/>
      <c r="O170" s="34"/>
      <c r="P170" s="34"/>
      <c r="Q170" s="34"/>
      <c r="R170" s="34"/>
      <c r="S170" s="34"/>
      <c r="T170" s="34"/>
      <c r="U170" s="34"/>
      <c r="V170" s="34"/>
      <c r="W170" s="34"/>
      <c r="X170" s="34"/>
      <c r="Y170" s="34"/>
      <c r="Z170" s="34"/>
      <c r="AA170" s="34"/>
      <c r="AB170" s="34"/>
      <c r="AC170" s="34"/>
      <c r="AD170" s="34"/>
      <c r="AE170" s="34"/>
      <c r="AF170" s="34"/>
      <c r="AG170" s="34"/>
      <c r="AH170" s="34"/>
      <c r="AI170" s="34"/>
      <c r="AJ170" s="34"/>
      <c r="AK170" s="34"/>
      <c r="AL170" s="34"/>
      <c r="AM170" s="34"/>
      <c r="AN170" s="34"/>
      <c r="AO170" s="34"/>
      <c r="AP170" s="34"/>
      <c r="AQ170" s="34"/>
      <c r="AR170" s="34"/>
      <c r="AS170" s="34"/>
    </row>
    <row r="171" spans="1:45" s="25" customFormat="1" ht="13.5">
      <c r="A171" s="126"/>
      <c r="B171" s="33"/>
      <c r="C171" s="32"/>
      <c r="D171" s="33"/>
      <c r="E171" s="34"/>
      <c r="F171" s="34"/>
      <c r="G171" s="34"/>
      <c r="H171" s="34"/>
      <c r="I171" s="34"/>
      <c r="J171" s="34"/>
      <c r="K171" s="34"/>
      <c r="L171" s="34"/>
      <c r="M171" s="34"/>
      <c r="N171" s="34"/>
      <c r="O171" s="34"/>
      <c r="P171" s="34"/>
      <c r="Q171" s="34"/>
      <c r="R171" s="34"/>
      <c r="S171" s="34"/>
      <c r="T171" s="34"/>
      <c r="U171" s="34"/>
      <c r="V171" s="34"/>
      <c r="W171" s="34"/>
      <c r="X171" s="34"/>
      <c r="Y171" s="34"/>
      <c r="Z171" s="34"/>
      <c r="AA171" s="34"/>
      <c r="AB171" s="34"/>
      <c r="AC171" s="34"/>
      <c r="AD171" s="34"/>
      <c r="AE171" s="34"/>
      <c r="AF171" s="34"/>
      <c r="AG171" s="34"/>
      <c r="AH171" s="34"/>
      <c r="AI171" s="34"/>
      <c r="AJ171" s="34"/>
      <c r="AK171" s="34"/>
      <c r="AL171" s="34"/>
      <c r="AM171" s="34"/>
      <c r="AN171" s="34"/>
      <c r="AO171" s="34"/>
      <c r="AP171" s="34"/>
      <c r="AQ171" s="34"/>
      <c r="AR171" s="34"/>
      <c r="AS171" s="34"/>
    </row>
    <row r="172" spans="1:45" s="25" customFormat="1" ht="13.5">
      <c r="A172" s="126"/>
      <c r="B172" s="33"/>
      <c r="C172" s="32"/>
      <c r="D172" s="33"/>
      <c r="E172" s="34"/>
      <c r="F172" s="34"/>
      <c r="G172" s="34"/>
      <c r="H172" s="34"/>
      <c r="I172" s="34"/>
      <c r="J172" s="34"/>
      <c r="K172" s="34"/>
      <c r="L172" s="34"/>
      <c r="M172" s="34"/>
      <c r="N172" s="34"/>
      <c r="O172" s="34"/>
      <c r="P172" s="34"/>
      <c r="Q172" s="34"/>
      <c r="R172" s="34"/>
      <c r="S172" s="34"/>
      <c r="T172" s="34"/>
      <c r="U172" s="34"/>
      <c r="V172" s="34"/>
      <c r="W172" s="34"/>
      <c r="X172" s="34"/>
      <c r="Y172" s="34"/>
      <c r="Z172" s="34"/>
      <c r="AA172" s="34"/>
      <c r="AB172" s="34"/>
      <c r="AC172" s="34"/>
      <c r="AD172" s="34"/>
      <c r="AE172" s="34"/>
      <c r="AF172" s="34"/>
      <c r="AG172" s="34"/>
      <c r="AH172" s="34"/>
      <c r="AI172" s="34"/>
      <c r="AJ172" s="34"/>
      <c r="AK172" s="34"/>
      <c r="AL172" s="34"/>
      <c r="AM172" s="34"/>
      <c r="AN172" s="34"/>
      <c r="AO172" s="34"/>
      <c r="AP172" s="34"/>
      <c r="AQ172" s="34"/>
      <c r="AR172" s="34"/>
      <c r="AS172" s="34"/>
    </row>
    <row r="173" spans="1:45" s="25" customFormat="1" ht="13.5">
      <c r="A173" s="126"/>
      <c r="B173" s="33"/>
      <c r="C173" s="32"/>
      <c r="D173" s="33"/>
      <c r="E173" s="34"/>
      <c r="F173" s="34"/>
      <c r="G173" s="34"/>
      <c r="H173" s="34"/>
      <c r="I173" s="34"/>
      <c r="J173" s="34"/>
      <c r="K173" s="34"/>
      <c r="L173" s="34"/>
      <c r="M173" s="34"/>
      <c r="N173" s="34"/>
      <c r="O173" s="34"/>
      <c r="P173" s="34"/>
      <c r="Q173" s="34"/>
      <c r="R173" s="34"/>
      <c r="S173" s="34"/>
      <c r="T173" s="34"/>
      <c r="U173" s="34"/>
      <c r="V173" s="34"/>
      <c r="W173" s="34"/>
      <c r="X173" s="34"/>
      <c r="Y173" s="34"/>
      <c r="Z173" s="34"/>
      <c r="AA173" s="34"/>
      <c r="AB173" s="34"/>
      <c r="AC173" s="34"/>
      <c r="AD173" s="34"/>
      <c r="AE173" s="34"/>
      <c r="AF173" s="34"/>
      <c r="AG173" s="34"/>
      <c r="AH173" s="34"/>
      <c r="AI173" s="34"/>
      <c r="AJ173" s="34"/>
      <c r="AK173" s="34"/>
      <c r="AL173" s="34"/>
      <c r="AM173" s="34"/>
      <c r="AN173" s="34"/>
      <c r="AO173" s="34"/>
      <c r="AP173" s="34"/>
      <c r="AQ173" s="34"/>
      <c r="AR173" s="34"/>
      <c r="AS173" s="34"/>
    </row>
    <row r="174" spans="1:45" s="25" customFormat="1" ht="13.5">
      <c r="A174" s="126"/>
      <c r="B174" s="33"/>
      <c r="C174" s="32"/>
      <c r="D174" s="33"/>
      <c r="E174" s="34"/>
      <c r="F174" s="34"/>
      <c r="G174" s="34"/>
      <c r="H174" s="34"/>
      <c r="I174" s="34"/>
      <c r="J174" s="34"/>
      <c r="K174" s="34"/>
      <c r="L174" s="34"/>
      <c r="M174" s="34"/>
      <c r="N174" s="34"/>
      <c r="O174" s="34"/>
      <c r="P174" s="34"/>
      <c r="Q174" s="34"/>
      <c r="R174" s="34"/>
      <c r="S174" s="34"/>
      <c r="T174" s="34"/>
      <c r="U174" s="34"/>
      <c r="V174" s="34"/>
      <c r="W174" s="34"/>
      <c r="X174" s="34"/>
      <c r="Y174" s="34"/>
      <c r="Z174" s="34"/>
      <c r="AA174" s="34"/>
      <c r="AB174" s="34"/>
      <c r="AC174" s="34"/>
      <c r="AD174" s="34"/>
      <c r="AE174" s="34"/>
      <c r="AF174" s="34"/>
      <c r="AG174" s="34"/>
      <c r="AH174" s="34"/>
      <c r="AI174" s="34"/>
      <c r="AJ174" s="34"/>
      <c r="AK174" s="34"/>
      <c r="AL174" s="34"/>
      <c r="AM174" s="34"/>
      <c r="AN174" s="34"/>
      <c r="AO174" s="34"/>
      <c r="AP174" s="34"/>
      <c r="AQ174" s="34"/>
      <c r="AR174" s="34"/>
      <c r="AS174" s="34"/>
    </row>
    <row r="175" spans="1:45" s="25" customFormat="1" ht="13.5">
      <c r="A175" s="126"/>
      <c r="B175" s="33"/>
      <c r="C175" s="32"/>
      <c r="D175" s="33"/>
      <c r="E175" s="34"/>
      <c r="F175" s="34"/>
      <c r="G175" s="34"/>
      <c r="H175" s="34"/>
      <c r="I175" s="34"/>
      <c r="J175" s="34"/>
      <c r="K175" s="34"/>
      <c r="L175" s="34"/>
      <c r="M175" s="34"/>
      <c r="N175" s="34"/>
      <c r="O175" s="34"/>
      <c r="P175" s="34"/>
      <c r="Q175" s="34"/>
      <c r="R175" s="34"/>
      <c r="S175" s="34"/>
      <c r="T175" s="34"/>
      <c r="U175" s="34"/>
      <c r="V175" s="34"/>
      <c r="W175" s="34"/>
      <c r="X175" s="34"/>
      <c r="Y175" s="34"/>
      <c r="Z175" s="34"/>
      <c r="AA175" s="34"/>
      <c r="AB175" s="34"/>
      <c r="AC175" s="34"/>
      <c r="AD175" s="34"/>
      <c r="AE175" s="34"/>
      <c r="AF175" s="34"/>
      <c r="AG175" s="34"/>
      <c r="AH175" s="34"/>
      <c r="AI175" s="34"/>
      <c r="AJ175" s="34"/>
      <c r="AK175" s="34"/>
      <c r="AL175" s="34"/>
      <c r="AM175" s="34"/>
      <c r="AN175" s="34"/>
      <c r="AO175" s="34"/>
      <c r="AP175" s="34"/>
      <c r="AQ175" s="34"/>
      <c r="AR175" s="34"/>
      <c r="AS175" s="34"/>
    </row>
    <row r="176" spans="1:45" s="25" customFormat="1" ht="13.5">
      <c r="A176" s="126"/>
      <c r="B176" s="33"/>
      <c r="C176" s="32" t="s">
        <v>265</v>
      </c>
      <c r="D176" s="33"/>
      <c r="E176" s="34"/>
      <c r="F176" s="34"/>
      <c r="G176" s="34"/>
      <c r="H176" s="34"/>
      <c r="I176" s="34"/>
      <c r="J176" s="34"/>
      <c r="K176" s="34"/>
      <c r="L176" s="34"/>
      <c r="M176" s="34"/>
      <c r="N176" s="34"/>
      <c r="O176" s="34"/>
      <c r="P176" s="34"/>
      <c r="Q176" s="34"/>
      <c r="R176" s="34"/>
      <c r="S176" s="34"/>
      <c r="T176" s="34"/>
      <c r="U176" s="34"/>
      <c r="V176" s="34"/>
      <c r="W176" s="34"/>
      <c r="X176" s="34"/>
      <c r="Y176" s="34"/>
      <c r="Z176" s="34"/>
      <c r="AA176" s="34"/>
      <c r="AB176" s="34"/>
      <c r="AC176" s="34"/>
      <c r="AD176" s="34"/>
      <c r="AE176" s="34"/>
      <c r="AF176" s="34"/>
      <c r="AG176" s="34"/>
      <c r="AH176" s="34"/>
      <c r="AI176" s="34"/>
      <c r="AJ176" s="34"/>
      <c r="AK176" s="34"/>
      <c r="AL176" s="34"/>
      <c r="AM176" s="34"/>
      <c r="AN176" s="34"/>
      <c r="AO176" s="34"/>
      <c r="AP176" s="34"/>
      <c r="AQ176" s="34"/>
      <c r="AR176" s="34"/>
      <c r="AS176" s="34"/>
    </row>
    <row r="177" spans="1:45" s="25" customFormat="1" ht="13.5">
      <c r="A177" s="126"/>
      <c r="B177" s="33"/>
      <c r="C177" s="32"/>
      <c r="D177" s="33"/>
      <c r="E177" s="34"/>
      <c r="F177" s="34"/>
      <c r="G177" s="34"/>
      <c r="H177" s="34"/>
      <c r="I177" s="34"/>
      <c r="J177" s="34"/>
      <c r="K177" s="34"/>
      <c r="L177" s="34"/>
      <c r="M177" s="34"/>
      <c r="N177" s="34"/>
      <c r="O177" s="34"/>
      <c r="P177" s="34"/>
      <c r="Q177" s="34"/>
      <c r="R177" s="34"/>
      <c r="S177" s="34"/>
      <c r="T177" s="34"/>
      <c r="U177" s="34"/>
      <c r="V177" s="34"/>
      <c r="W177" s="34"/>
      <c r="X177" s="34"/>
      <c r="Y177" s="34"/>
      <c r="Z177" s="34"/>
      <c r="AA177" s="34"/>
      <c r="AB177" s="34"/>
      <c r="AC177" s="34"/>
      <c r="AD177" s="34"/>
      <c r="AE177" s="34"/>
      <c r="AF177" s="34"/>
      <c r="AG177" s="34"/>
      <c r="AH177" s="34"/>
      <c r="AI177" s="34"/>
      <c r="AJ177" s="34"/>
      <c r="AK177" s="34"/>
      <c r="AL177" s="34"/>
      <c r="AM177" s="34"/>
      <c r="AN177" s="34"/>
      <c r="AO177" s="34"/>
      <c r="AP177" s="34"/>
      <c r="AQ177" s="34"/>
      <c r="AR177" s="34"/>
      <c r="AS177" s="34"/>
    </row>
    <row r="178" spans="1:45" s="25" customFormat="1" ht="13.5">
      <c r="A178" s="126"/>
      <c r="B178" s="33"/>
      <c r="C178" s="32"/>
      <c r="D178" s="33"/>
      <c r="E178" s="34"/>
      <c r="F178" s="34"/>
      <c r="G178" s="34"/>
      <c r="H178" s="34"/>
      <c r="I178" s="34"/>
      <c r="J178" s="34"/>
      <c r="K178" s="34"/>
      <c r="L178" s="34"/>
      <c r="M178" s="34"/>
      <c r="N178" s="34"/>
      <c r="O178" s="34"/>
      <c r="P178" s="34"/>
      <c r="Q178" s="34"/>
      <c r="R178" s="34"/>
      <c r="S178" s="34"/>
      <c r="T178" s="34"/>
      <c r="U178" s="34"/>
      <c r="V178" s="34"/>
      <c r="W178" s="34"/>
      <c r="X178" s="34"/>
      <c r="Y178" s="34"/>
      <c r="Z178" s="34"/>
      <c r="AA178" s="34"/>
      <c r="AB178" s="34"/>
      <c r="AC178" s="34"/>
      <c r="AD178" s="34"/>
      <c r="AE178" s="34"/>
      <c r="AF178" s="34"/>
      <c r="AG178" s="34"/>
      <c r="AH178" s="34"/>
      <c r="AI178" s="34"/>
      <c r="AJ178" s="34"/>
      <c r="AK178" s="34"/>
      <c r="AL178" s="34"/>
      <c r="AM178" s="34"/>
      <c r="AN178" s="34"/>
      <c r="AO178" s="34"/>
      <c r="AP178" s="34"/>
      <c r="AQ178" s="34"/>
      <c r="AR178" s="34"/>
      <c r="AS178" s="34"/>
    </row>
    <row r="179" spans="1:45" s="25" customFormat="1" ht="13.5">
      <c r="A179" s="126"/>
      <c r="B179" s="33"/>
      <c r="C179" s="32"/>
      <c r="D179" s="33"/>
      <c r="E179" s="34"/>
      <c r="F179" s="34"/>
      <c r="G179" s="34"/>
      <c r="H179" s="34"/>
      <c r="I179" s="34"/>
      <c r="J179" s="34"/>
      <c r="K179" s="34"/>
      <c r="L179" s="34"/>
      <c r="M179" s="34"/>
      <c r="N179" s="34"/>
      <c r="O179" s="34"/>
      <c r="P179" s="34"/>
      <c r="Q179" s="34"/>
      <c r="R179" s="34"/>
      <c r="S179" s="34"/>
      <c r="T179" s="34"/>
      <c r="U179" s="34"/>
      <c r="V179" s="34"/>
      <c r="W179" s="34"/>
      <c r="X179" s="34"/>
      <c r="Y179" s="34"/>
      <c r="Z179" s="34"/>
      <c r="AA179" s="34"/>
      <c r="AB179" s="34"/>
      <c r="AC179" s="34"/>
      <c r="AD179" s="34"/>
      <c r="AE179" s="34"/>
      <c r="AF179" s="34"/>
      <c r="AG179" s="34"/>
      <c r="AH179" s="34"/>
      <c r="AI179" s="34"/>
      <c r="AJ179" s="34"/>
      <c r="AK179" s="34"/>
      <c r="AL179" s="34"/>
      <c r="AM179" s="34"/>
      <c r="AN179" s="34"/>
      <c r="AO179" s="34"/>
      <c r="AP179" s="34"/>
      <c r="AQ179" s="34"/>
      <c r="AR179" s="34"/>
      <c r="AS179" s="34"/>
    </row>
    <row r="180" spans="1:45" s="25" customFormat="1" ht="13.5">
      <c r="A180" s="126"/>
      <c r="B180" s="33"/>
      <c r="C180" s="32"/>
      <c r="D180" s="33"/>
      <c r="E180" s="34"/>
      <c r="F180" s="34"/>
      <c r="G180" s="34"/>
      <c r="H180" s="34"/>
      <c r="I180" s="34"/>
      <c r="J180" s="34"/>
      <c r="K180" s="34"/>
      <c r="L180" s="34"/>
      <c r="M180" s="34"/>
      <c r="N180" s="34"/>
      <c r="O180" s="34"/>
      <c r="P180" s="34"/>
      <c r="Q180" s="34"/>
      <c r="R180" s="34"/>
      <c r="S180" s="34"/>
      <c r="T180" s="34"/>
      <c r="U180" s="34"/>
      <c r="V180" s="34"/>
      <c r="W180" s="34"/>
      <c r="X180" s="34"/>
      <c r="Y180" s="34"/>
      <c r="Z180" s="34"/>
      <c r="AA180" s="34"/>
      <c r="AB180" s="34"/>
      <c r="AC180" s="34"/>
      <c r="AD180" s="34"/>
      <c r="AE180" s="34"/>
      <c r="AF180" s="34"/>
      <c r="AG180" s="34"/>
      <c r="AH180" s="34"/>
      <c r="AI180" s="34"/>
      <c r="AJ180" s="34"/>
      <c r="AK180" s="34"/>
      <c r="AL180" s="34"/>
      <c r="AM180" s="34"/>
      <c r="AN180" s="34"/>
      <c r="AO180" s="34"/>
      <c r="AP180" s="34"/>
      <c r="AQ180" s="34"/>
      <c r="AR180" s="34"/>
      <c r="AS180" s="34"/>
    </row>
    <row r="181" spans="1:45" s="25" customFormat="1" ht="13.5">
      <c r="A181" s="126"/>
      <c r="B181" s="33"/>
      <c r="C181" s="32"/>
      <c r="D181" s="33"/>
      <c r="E181" s="34"/>
      <c r="F181" s="34"/>
      <c r="G181" s="34"/>
      <c r="H181" s="34"/>
      <c r="I181" s="34"/>
      <c r="J181" s="34"/>
      <c r="K181" s="34"/>
      <c r="L181" s="34"/>
      <c r="M181" s="34"/>
      <c r="N181" s="34"/>
      <c r="O181" s="34"/>
      <c r="P181" s="34"/>
      <c r="Q181" s="34"/>
      <c r="R181" s="34"/>
      <c r="S181" s="34"/>
      <c r="T181" s="34"/>
      <c r="U181" s="34"/>
      <c r="V181" s="34"/>
      <c r="W181" s="34"/>
      <c r="X181" s="34"/>
      <c r="Y181" s="34"/>
      <c r="Z181" s="34"/>
      <c r="AA181" s="34"/>
      <c r="AB181" s="34"/>
      <c r="AC181" s="34"/>
      <c r="AD181" s="34"/>
      <c r="AE181" s="34"/>
      <c r="AF181" s="34"/>
      <c r="AG181" s="34"/>
      <c r="AH181" s="34"/>
      <c r="AI181" s="34"/>
      <c r="AJ181" s="34"/>
      <c r="AK181" s="34"/>
      <c r="AL181" s="34"/>
      <c r="AM181" s="34"/>
      <c r="AN181" s="34"/>
      <c r="AO181" s="34"/>
      <c r="AP181" s="34"/>
      <c r="AQ181" s="34"/>
      <c r="AR181" s="34"/>
      <c r="AS181" s="34"/>
    </row>
    <row r="182" spans="1:45" s="25" customFormat="1" ht="13.5">
      <c r="A182" s="126"/>
      <c r="B182" s="33"/>
      <c r="C182" s="32" t="s">
        <v>265</v>
      </c>
      <c r="D182" s="33"/>
      <c r="E182" s="34"/>
      <c r="F182" s="34"/>
      <c r="G182" s="34"/>
      <c r="H182" s="34"/>
      <c r="I182" s="34"/>
      <c r="J182" s="34"/>
      <c r="K182" s="34"/>
      <c r="L182" s="34"/>
      <c r="M182" s="34"/>
      <c r="N182" s="34"/>
      <c r="O182" s="34"/>
      <c r="P182" s="34"/>
      <c r="Q182" s="34"/>
      <c r="R182" s="34"/>
      <c r="S182" s="34"/>
      <c r="T182" s="34"/>
      <c r="U182" s="34"/>
      <c r="V182" s="34"/>
      <c r="W182" s="34"/>
      <c r="X182" s="34"/>
      <c r="Y182" s="34"/>
      <c r="Z182" s="34"/>
      <c r="AA182" s="34"/>
      <c r="AB182" s="34"/>
      <c r="AC182" s="34"/>
      <c r="AD182" s="34"/>
      <c r="AE182" s="34"/>
      <c r="AF182" s="34"/>
      <c r="AG182" s="34"/>
      <c r="AH182" s="34"/>
      <c r="AI182" s="34"/>
      <c r="AJ182" s="34"/>
      <c r="AK182" s="34"/>
      <c r="AL182" s="34"/>
      <c r="AM182" s="34"/>
      <c r="AN182" s="34"/>
      <c r="AO182" s="34"/>
      <c r="AP182" s="34"/>
      <c r="AQ182" s="34"/>
      <c r="AR182" s="34"/>
      <c r="AS182" s="34"/>
    </row>
    <row r="183" spans="1:45" s="25" customFormat="1" ht="13.5">
      <c r="A183" s="126"/>
      <c r="B183" s="33"/>
      <c r="C183" s="32"/>
      <c r="D183" s="33"/>
      <c r="E183" s="34"/>
      <c r="F183" s="34"/>
      <c r="G183" s="34"/>
      <c r="H183" s="34"/>
      <c r="I183" s="34"/>
      <c r="J183" s="34"/>
      <c r="K183" s="34"/>
      <c r="L183" s="34"/>
      <c r="M183" s="34"/>
      <c r="N183" s="34"/>
      <c r="O183" s="34"/>
      <c r="P183" s="34"/>
      <c r="Q183" s="34"/>
      <c r="R183" s="34"/>
      <c r="S183" s="34"/>
      <c r="T183" s="34"/>
      <c r="U183" s="34"/>
      <c r="V183" s="34"/>
      <c r="W183" s="34"/>
      <c r="X183" s="34"/>
      <c r="Y183" s="34"/>
      <c r="Z183" s="34"/>
      <c r="AA183" s="34"/>
      <c r="AB183" s="34"/>
      <c r="AC183" s="34"/>
      <c r="AD183" s="34"/>
      <c r="AE183" s="34"/>
      <c r="AF183" s="34"/>
      <c r="AG183" s="34"/>
      <c r="AH183" s="34"/>
      <c r="AI183" s="34"/>
      <c r="AJ183" s="34"/>
      <c r="AK183" s="34"/>
      <c r="AL183" s="34"/>
      <c r="AM183" s="34"/>
      <c r="AN183" s="34"/>
      <c r="AO183" s="34"/>
      <c r="AP183" s="34"/>
      <c r="AQ183" s="34"/>
      <c r="AR183" s="34"/>
      <c r="AS183" s="34"/>
    </row>
    <row r="184" spans="1:45" s="25" customFormat="1" ht="13.5">
      <c r="A184" s="126"/>
      <c r="B184" s="33"/>
      <c r="C184" s="32"/>
      <c r="D184" s="33"/>
      <c r="E184" s="34"/>
      <c r="F184" s="34"/>
      <c r="G184" s="34"/>
      <c r="H184" s="34"/>
      <c r="I184" s="34"/>
      <c r="J184" s="34"/>
      <c r="K184" s="34"/>
      <c r="L184" s="34"/>
      <c r="M184" s="34"/>
      <c r="N184" s="34"/>
      <c r="O184" s="34"/>
      <c r="P184" s="34"/>
      <c r="Q184" s="34"/>
      <c r="R184" s="34"/>
      <c r="S184" s="34"/>
      <c r="T184" s="34"/>
      <c r="U184" s="34"/>
      <c r="V184" s="34"/>
      <c r="W184" s="34"/>
      <c r="X184" s="34"/>
      <c r="Y184" s="34"/>
      <c r="Z184" s="34"/>
      <c r="AA184" s="34"/>
      <c r="AB184" s="34"/>
      <c r="AC184" s="34"/>
      <c r="AD184" s="34"/>
      <c r="AE184" s="34"/>
      <c r="AF184" s="34"/>
      <c r="AG184" s="34"/>
      <c r="AH184" s="34"/>
      <c r="AI184" s="34"/>
      <c r="AJ184" s="34"/>
      <c r="AK184" s="34"/>
      <c r="AL184" s="34"/>
      <c r="AM184" s="34"/>
      <c r="AN184" s="34"/>
      <c r="AO184" s="34"/>
      <c r="AP184" s="34"/>
      <c r="AQ184" s="34"/>
      <c r="AR184" s="34"/>
      <c r="AS184" s="34"/>
    </row>
    <row r="185" spans="1:45" s="25" customFormat="1" ht="13.5">
      <c r="A185" s="126"/>
      <c r="B185" s="33"/>
      <c r="C185" s="32"/>
      <c r="D185" s="33"/>
      <c r="E185" s="34"/>
      <c r="F185" s="34"/>
      <c r="G185" s="34"/>
      <c r="H185" s="34"/>
      <c r="I185" s="34"/>
      <c r="J185" s="34"/>
      <c r="K185" s="34"/>
      <c r="L185" s="34"/>
      <c r="M185" s="34"/>
      <c r="N185" s="34"/>
      <c r="O185" s="34"/>
      <c r="P185" s="34"/>
      <c r="Q185" s="34"/>
      <c r="R185" s="34"/>
      <c r="S185" s="34"/>
      <c r="T185" s="34"/>
      <c r="U185" s="34"/>
      <c r="V185" s="34"/>
      <c r="W185" s="34"/>
      <c r="X185" s="34"/>
      <c r="Y185" s="34"/>
      <c r="Z185" s="34"/>
      <c r="AA185" s="34"/>
      <c r="AB185" s="34"/>
      <c r="AC185" s="34"/>
      <c r="AD185" s="34"/>
      <c r="AE185" s="34"/>
      <c r="AF185" s="34"/>
      <c r="AG185" s="34"/>
      <c r="AH185" s="34"/>
      <c r="AI185" s="34"/>
      <c r="AJ185" s="34"/>
      <c r="AK185" s="34"/>
      <c r="AL185" s="34"/>
      <c r="AM185" s="34"/>
      <c r="AN185" s="34"/>
      <c r="AO185" s="34"/>
      <c r="AP185" s="34"/>
      <c r="AQ185" s="34"/>
      <c r="AR185" s="34"/>
      <c r="AS185" s="34"/>
    </row>
    <row r="186" spans="1:45" s="25" customFormat="1" ht="13.5">
      <c r="A186" s="126"/>
      <c r="B186" s="33"/>
      <c r="C186" s="32"/>
      <c r="D186" s="33"/>
      <c r="E186" s="34"/>
      <c r="F186" s="34"/>
      <c r="G186" s="34"/>
      <c r="H186" s="34"/>
      <c r="I186" s="34"/>
      <c r="J186" s="34"/>
      <c r="K186" s="34"/>
      <c r="L186" s="34"/>
      <c r="M186" s="34"/>
      <c r="N186" s="34"/>
      <c r="O186" s="34"/>
      <c r="P186" s="34"/>
      <c r="Q186" s="34"/>
      <c r="R186" s="34"/>
      <c r="S186" s="34"/>
      <c r="T186" s="34"/>
      <c r="U186" s="34"/>
      <c r="V186" s="34"/>
      <c r="W186" s="34"/>
      <c r="X186" s="34"/>
      <c r="Y186" s="34"/>
      <c r="Z186" s="34"/>
      <c r="AA186" s="34"/>
      <c r="AB186" s="34"/>
      <c r="AC186" s="34"/>
      <c r="AD186" s="34"/>
      <c r="AE186" s="34"/>
      <c r="AF186" s="34"/>
      <c r="AG186" s="34"/>
      <c r="AH186" s="34"/>
      <c r="AI186" s="34"/>
      <c r="AJ186" s="34"/>
      <c r="AK186" s="34"/>
      <c r="AL186" s="34"/>
      <c r="AM186" s="34"/>
      <c r="AN186" s="34"/>
      <c r="AO186" s="34"/>
      <c r="AP186" s="34"/>
      <c r="AQ186" s="34"/>
      <c r="AR186" s="34"/>
      <c r="AS186" s="34"/>
    </row>
    <row r="187" spans="1:45" s="25" customFormat="1" ht="13.5">
      <c r="A187" s="126"/>
      <c r="B187" s="33"/>
      <c r="C187" s="32" t="s">
        <v>265</v>
      </c>
      <c r="D187" s="33"/>
      <c r="E187" s="34"/>
      <c r="F187" s="34"/>
      <c r="G187" s="34"/>
      <c r="H187" s="34"/>
      <c r="I187" s="34"/>
      <c r="J187" s="34"/>
      <c r="K187" s="34"/>
      <c r="L187" s="34"/>
      <c r="M187" s="34"/>
      <c r="N187" s="34"/>
      <c r="O187" s="34"/>
      <c r="P187" s="34"/>
      <c r="Q187" s="34"/>
      <c r="R187" s="34"/>
      <c r="S187" s="34"/>
      <c r="T187" s="34"/>
      <c r="U187" s="34"/>
      <c r="V187" s="34"/>
      <c r="W187" s="34"/>
      <c r="X187" s="34"/>
      <c r="Y187" s="34"/>
      <c r="Z187" s="34"/>
      <c r="AA187" s="34"/>
      <c r="AB187" s="34"/>
      <c r="AC187" s="34"/>
      <c r="AD187" s="34"/>
      <c r="AE187" s="34"/>
      <c r="AF187" s="34"/>
      <c r="AG187" s="34"/>
      <c r="AH187" s="34"/>
      <c r="AI187" s="34"/>
      <c r="AJ187" s="34"/>
      <c r="AK187" s="34"/>
      <c r="AL187" s="34"/>
      <c r="AM187" s="34"/>
      <c r="AN187" s="34"/>
      <c r="AO187" s="34"/>
      <c r="AP187" s="34"/>
      <c r="AQ187" s="34"/>
      <c r="AR187" s="34"/>
      <c r="AS187" s="34"/>
    </row>
    <row r="188" spans="1:45" s="25" customFormat="1" ht="13.5">
      <c r="A188" s="126"/>
      <c r="B188" s="33"/>
      <c r="C188" s="32"/>
      <c r="D188" s="33"/>
      <c r="E188" s="34"/>
      <c r="F188" s="34"/>
      <c r="G188" s="34"/>
      <c r="H188" s="34"/>
      <c r="I188" s="34"/>
      <c r="J188" s="34"/>
      <c r="K188" s="34"/>
      <c r="L188" s="34"/>
      <c r="M188" s="34"/>
      <c r="N188" s="34"/>
      <c r="O188" s="34"/>
      <c r="P188" s="34"/>
      <c r="Q188" s="34"/>
      <c r="R188" s="34"/>
      <c r="S188" s="34"/>
      <c r="T188" s="34"/>
      <c r="U188" s="34"/>
      <c r="V188" s="34"/>
      <c r="W188" s="34"/>
      <c r="X188" s="34"/>
      <c r="Y188" s="34"/>
      <c r="Z188" s="34"/>
      <c r="AA188" s="34"/>
      <c r="AB188" s="34"/>
      <c r="AC188" s="34"/>
      <c r="AD188" s="34"/>
      <c r="AE188" s="34"/>
      <c r="AF188" s="34"/>
      <c r="AG188" s="34"/>
      <c r="AH188" s="34"/>
      <c r="AI188" s="34"/>
      <c r="AJ188" s="34"/>
      <c r="AK188" s="34"/>
      <c r="AL188" s="34"/>
      <c r="AM188" s="34"/>
      <c r="AN188" s="34"/>
      <c r="AO188" s="34"/>
      <c r="AP188" s="34"/>
      <c r="AQ188" s="34"/>
      <c r="AR188" s="34"/>
      <c r="AS188" s="34"/>
    </row>
    <row r="189" spans="1:45" s="25" customFormat="1" ht="13.5">
      <c r="A189" s="126"/>
      <c r="B189" s="33"/>
      <c r="C189" s="32"/>
      <c r="D189" s="33"/>
      <c r="E189" s="34"/>
      <c r="F189" s="34"/>
      <c r="G189" s="34"/>
      <c r="H189" s="34"/>
      <c r="I189" s="34"/>
      <c r="J189" s="34"/>
      <c r="K189" s="34"/>
      <c r="L189" s="34"/>
      <c r="M189" s="34"/>
      <c r="N189" s="34"/>
      <c r="O189" s="34"/>
      <c r="P189" s="34"/>
      <c r="Q189" s="34"/>
      <c r="R189" s="34"/>
      <c r="S189" s="34"/>
      <c r="T189" s="34"/>
      <c r="U189" s="34"/>
      <c r="V189" s="34"/>
      <c r="W189" s="34"/>
      <c r="X189" s="34"/>
      <c r="Y189" s="34"/>
      <c r="Z189" s="34"/>
      <c r="AA189" s="34"/>
      <c r="AB189" s="34"/>
      <c r="AC189" s="34"/>
      <c r="AD189" s="34"/>
      <c r="AE189" s="34"/>
      <c r="AF189" s="34"/>
      <c r="AG189" s="34"/>
      <c r="AH189" s="34"/>
      <c r="AI189" s="34"/>
      <c r="AJ189" s="34"/>
      <c r="AK189" s="34"/>
      <c r="AL189" s="34"/>
      <c r="AM189" s="34"/>
      <c r="AN189" s="34"/>
      <c r="AO189" s="34"/>
      <c r="AP189" s="34"/>
      <c r="AQ189" s="34"/>
      <c r="AR189" s="34"/>
      <c r="AS189" s="34"/>
    </row>
    <row r="190" spans="1:45" s="25" customFormat="1" ht="13.5">
      <c r="A190" s="126"/>
      <c r="B190" s="33"/>
      <c r="C190" s="32"/>
      <c r="D190" s="33"/>
      <c r="E190" s="34"/>
      <c r="F190" s="34"/>
      <c r="G190" s="34"/>
      <c r="H190" s="34"/>
      <c r="I190" s="34"/>
      <c r="J190" s="34"/>
      <c r="K190" s="34"/>
      <c r="L190" s="34"/>
      <c r="M190" s="34"/>
      <c r="N190" s="34"/>
      <c r="O190" s="34"/>
      <c r="P190" s="34"/>
      <c r="Q190" s="34"/>
      <c r="R190" s="34"/>
      <c r="S190" s="34"/>
      <c r="T190" s="34"/>
      <c r="U190" s="34"/>
      <c r="V190" s="34"/>
      <c r="W190" s="34"/>
      <c r="X190" s="34"/>
      <c r="Y190" s="34"/>
      <c r="Z190" s="34"/>
      <c r="AA190" s="34"/>
      <c r="AB190" s="34"/>
      <c r="AC190" s="34"/>
      <c r="AD190" s="34"/>
      <c r="AE190" s="34"/>
      <c r="AF190" s="34"/>
      <c r="AG190" s="34"/>
      <c r="AH190" s="34"/>
      <c r="AI190" s="34"/>
      <c r="AJ190" s="34"/>
      <c r="AK190" s="34"/>
      <c r="AL190" s="34"/>
      <c r="AM190" s="34"/>
      <c r="AN190" s="34"/>
      <c r="AO190" s="34"/>
      <c r="AP190" s="34"/>
      <c r="AQ190" s="34"/>
      <c r="AR190" s="34"/>
      <c r="AS190" s="34"/>
    </row>
    <row r="191" spans="1:45" s="25" customFormat="1" ht="13.5">
      <c r="A191" s="126"/>
      <c r="B191" s="33"/>
      <c r="C191" s="32" t="s">
        <v>265</v>
      </c>
      <c r="D191" s="33"/>
      <c r="E191" s="34"/>
      <c r="F191" s="34"/>
      <c r="G191" s="34"/>
      <c r="H191" s="34"/>
      <c r="I191" s="34"/>
      <c r="J191" s="34"/>
      <c r="K191" s="34"/>
      <c r="L191" s="34"/>
      <c r="M191" s="34"/>
      <c r="N191" s="34"/>
      <c r="O191" s="34"/>
      <c r="P191" s="34"/>
      <c r="Q191" s="34"/>
      <c r="R191" s="34"/>
      <c r="S191" s="34"/>
      <c r="T191" s="34"/>
      <c r="U191" s="34"/>
      <c r="V191" s="34"/>
      <c r="W191" s="34"/>
      <c r="X191" s="34"/>
      <c r="Y191" s="34"/>
      <c r="Z191" s="34"/>
      <c r="AA191" s="34"/>
      <c r="AB191" s="34"/>
      <c r="AC191" s="34"/>
      <c r="AD191" s="34"/>
      <c r="AE191" s="34"/>
      <c r="AF191" s="34"/>
      <c r="AG191" s="34"/>
      <c r="AH191" s="34"/>
      <c r="AI191" s="34"/>
      <c r="AJ191" s="34"/>
      <c r="AK191" s="34"/>
      <c r="AL191" s="34"/>
      <c r="AM191" s="34"/>
      <c r="AN191" s="34"/>
      <c r="AO191" s="34"/>
      <c r="AP191" s="34"/>
      <c r="AQ191" s="34"/>
      <c r="AR191" s="34"/>
      <c r="AS191" s="34"/>
    </row>
    <row r="192" spans="1:45" s="25" customFormat="1" ht="13.5">
      <c r="A192" s="126"/>
      <c r="B192" s="33"/>
      <c r="C192" s="32"/>
      <c r="D192" s="33"/>
      <c r="E192" s="34"/>
      <c r="F192" s="34"/>
      <c r="G192" s="34"/>
      <c r="H192" s="34"/>
      <c r="I192" s="34"/>
      <c r="J192" s="34"/>
      <c r="K192" s="34"/>
      <c r="L192" s="34"/>
      <c r="M192" s="34"/>
      <c r="N192" s="34"/>
      <c r="O192" s="34"/>
      <c r="P192" s="34"/>
      <c r="Q192" s="34"/>
      <c r="R192" s="34"/>
      <c r="S192" s="34"/>
      <c r="T192" s="34"/>
      <c r="U192" s="34"/>
      <c r="V192" s="34"/>
      <c r="W192" s="34"/>
      <c r="X192" s="34"/>
      <c r="Y192" s="34"/>
      <c r="Z192" s="34"/>
      <c r="AA192" s="34"/>
      <c r="AB192" s="34"/>
      <c r="AC192" s="34"/>
      <c r="AD192" s="34"/>
      <c r="AE192" s="34"/>
      <c r="AF192" s="34"/>
      <c r="AG192" s="34"/>
      <c r="AH192" s="34"/>
      <c r="AI192" s="34"/>
      <c r="AJ192" s="34"/>
      <c r="AK192" s="34"/>
      <c r="AL192" s="34"/>
      <c r="AM192" s="34"/>
      <c r="AN192" s="34"/>
      <c r="AO192" s="34"/>
      <c r="AP192" s="34"/>
      <c r="AQ192" s="34"/>
      <c r="AR192" s="34"/>
      <c r="AS192" s="34"/>
    </row>
    <row r="193" spans="1:45" s="25" customFormat="1" ht="13.5">
      <c r="A193" s="126"/>
      <c r="B193" s="33"/>
      <c r="C193" s="32"/>
      <c r="D193" s="33"/>
      <c r="E193" s="34"/>
      <c r="F193" s="34"/>
      <c r="G193" s="34"/>
      <c r="H193" s="34"/>
      <c r="I193" s="34"/>
      <c r="J193" s="34"/>
      <c r="K193" s="34"/>
      <c r="L193" s="34"/>
      <c r="M193" s="34"/>
      <c r="N193" s="34"/>
      <c r="O193" s="34"/>
      <c r="P193" s="34"/>
      <c r="Q193" s="34"/>
      <c r="R193" s="34"/>
      <c r="S193" s="34"/>
      <c r="T193" s="34"/>
      <c r="U193" s="34"/>
      <c r="V193" s="34"/>
      <c r="W193" s="34"/>
      <c r="X193" s="34"/>
      <c r="Y193" s="34"/>
      <c r="Z193" s="34"/>
      <c r="AA193" s="34"/>
      <c r="AB193" s="34"/>
      <c r="AC193" s="34"/>
      <c r="AD193" s="34"/>
      <c r="AE193" s="34"/>
      <c r="AF193" s="34"/>
      <c r="AG193" s="34"/>
      <c r="AH193" s="34"/>
      <c r="AI193" s="34"/>
      <c r="AJ193" s="34"/>
      <c r="AK193" s="34"/>
      <c r="AL193" s="34"/>
      <c r="AM193" s="34"/>
      <c r="AN193" s="34"/>
      <c r="AO193" s="34"/>
      <c r="AP193" s="34"/>
      <c r="AQ193" s="34"/>
      <c r="AR193" s="34"/>
      <c r="AS193" s="34"/>
    </row>
    <row r="194" spans="1:45" s="25" customFormat="1" ht="13.5">
      <c r="A194" s="126"/>
      <c r="B194" s="33"/>
      <c r="C194" s="32" t="s">
        <v>265</v>
      </c>
      <c r="D194" s="33"/>
      <c r="E194" s="34"/>
      <c r="F194" s="34"/>
      <c r="G194" s="34"/>
      <c r="H194" s="34"/>
      <c r="I194" s="34"/>
      <c r="J194" s="34"/>
      <c r="K194" s="34"/>
      <c r="L194" s="34"/>
      <c r="M194" s="34"/>
      <c r="N194" s="34"/>
      <c r="O194" s="34"/>
      <c r="P194" s="34"/>
      <c r="Q194" s="34"/>
      <c r="R194" s="34"/>
      <c r="S194" s="34"/>
      <c r="T194" s="34"/>
      <c r="U194" s="34"/>
      <c r="V194" s="34"/>
      <c r="W194" s="34"/>
      <c r="X194" s="34"/>
      <c r="Y194" s="34"/>
      <c r="Z194" s="34"/>
      <c r="AA194" s="34"/>
      <c r="AB194" s="34"/>
      <c r="AC194" s="34"/>
      <c r="AD194" s="34"/>
      <c r="AE194" s="34"/>
      <c r="AF194" s="34"/>
      <c r="AG194" s="34"/>
      <c r="AH194" s="34"/>
      <c r="AI194" s="34"/>
      <c r="AJ194" s="34"/>
      <c r="AK194" s="34"/>
      <c r="AL194" s="34"/>
      <c r="AM194" s="34"/>
      <c r="AN194" s="34"/>
      <c r="AO194" s="34"/>
      <c r="AP194" s="34"/>
      <c r="AQ194" s="34"/>
      <c r="AR194" s="34"/>
      <c r="AS194" s="34"/>
    </row>
    <row r="195" spans="1:45" s="25" customFormat="1" ht="13.5">
      <c r="A195" s="126"/>
      <c r="B195" s="33"/>
      <c r="C195" s="32"/>
      <c r="D195" s="33"/>
      <c r="E195" s="34"/>
      <c r="F195" s="34"/>
      <c r="G195" s="34"/>
      <c r="H195" s="34"/>
      <c r="I195" s="34"/>
      <c r="J195" s="34"/>
      <c r="K195" s="34"/>
      <c r="L195" s="34"/>
      <c r="M195" s="34"/>
      <c r="N195" s="34"/>
      <c r="O195" s="34"/>
      <c r="P195" s="34"/>
      <c r="Q195" s="34"/>
      <c r="R195" s="34"/>
      <c r="S195" s="34"/>
      <c r="T195" s="34"/>
      <c r="U195" s="34"/>
      <c r="V195" s="34"/>
      <c r="W195" s="34"/>
      <c r="X195" s="34"/>
      <c r="Y195" s="34"/>
      <c r="Z195" s="34"/>
      <c r="AA195" s="34"/>
      <c r="AB195" s="34"/>
      <c r="AC195" s="34"/>
      <c r="AD195" s="34"/>
      <c r="AE195" s="34"/>
      <c r="AF195" s="34"/>
      <c r="AG195" s="34"/>
      <c r="AH195" s="34"/>
      <c r="AI195" s="34"/>
      <c r="AJ195" s="34"/>
      <c r="AK195" s="34"/>
      <c r="AL195" s="34"/>
      <c r="AM195" s="34"/>
      <c r="AN195" s="34"/>
      <c r="AO195" s="34"/>
      <c r="AP195" s="34"/>
      <c r="AQ195" s="34"/>
      <c r="AR195" s="34"/>
      <c r="AS195" s="34"/>
    </row>
    <row r="196" spans="1:45" s="25" customFormat="1" ht="13.5">
      <c r="A196" s="126"/>
      <c r="B196" s="33"/>
      <c r="C196" s="32"/>
      <c r="D196" s="33"/>
      <c r="E196" s="34"/>
      <c r="F196" s="34"/>
      <c r="G196" s="34"/>
      <c r="H196" s="34"/>
      <c r="I196" s="34"/>
      <c r="J196" s="34"/>
      <c r="K196" s="34"/>
      <c r="L196" s="34"/>
      <c r="M196" s="34"/>
      <c r="N196" s="34"/>
      <c r="O196" s="34"/>
      <c r="P196" s="34"/>
      <c r="Q196" s="34"/>
      <c r="R196" s="34"/>
      <c r="S196" s="34"/>
      <c r="T196" s="34"/>
      <c r="U196" s="34"/>
      <c r="V196" s="34"/>
      <c r="W196" s="34"/>
      <c r="X196" s="34"/>
      <c r="Y196" s="34"/>
      <c r="Z196" s="34"/>
      <c r="AA196" s="34"/>
      <c r="AB196" s="34"/>
      <c r="AC196" s="34"/>
      <c r="AD196" s="34"/>
      <c r="AE196" s="34"/>
      <c r="AF196" s="34"/>
      <c r="AG196" s="34"/>
      <c r="AH196" s="34"/>
      <c r="AI196" s="34"/>
      <c r="AJ196" s="34"/>
      <c r="AK196" s="34"/>
      <c r="AL196" s="34"/>
      <c r="AM196" s="34"/>
      <c r="AN196" s="34"/>
      <c r="AO196" s="34"/>
      <c r="AP196" s="34"/>
      <c r="AQ196" s="34"/>
      <c r="AR196" s="34"/>
      <c r="AS196" s="34"/>
    </row>
    <row r="197" spans="1:45" s="25" customFormat="1" ht="13.5">
      <c r="A197" s="126"/>
      <c r="B197" s="33"/>
      <c r="C197" s="32" t="s">
        <v>265</v>
      </c>
      <c r="D197" s="33"/>
      <c r="E197" s="34"/>
      <c r="F197" s="34"/>
      <c r="G197" s="34"/>
      <c r="H197" s="34"/>
      <c r="I197" s="34"/>
      <c r="J197" s="34"/>
      <c r="K197" s="34"/>
      <c r="L197" s="34"/>
      <c r="M197" s="34"/>
      <c r="N197" s="34"/>
      <c r="O197" s="34"/>
      <c r="P197" s="34"/>
      <c r="Q197" s="34"/>
      <c r="R197" s="34"/>
      <c r="S197" s="34"/>
      <c r="T197" s="34"/>
      <c r="U197" s="34"/>
      <c r="V197" s="34"/>
      <c r="W197" s="34"/>
      <c r="X197" s="34"/>
      <c r="Y197" s="34"/>
      <c r="Z197" s="34"/>
      <c r="AA197" s="34"/>
      <c r="AB197" s="34"/>
      <c r="AC197" s="34"/>
      <c r="AD197" s="34"/>
      <c r="AE197" s="34"/>
      <c r="AF197" s="34"/>
      <c r="AG197" s="34"/>
      <c r="AH197" s="34"/>
      <c r="AI197" s="34"/>
      <c r="AJ197" s="34"/>
      <c r="AK197" s="34"/>
      <c r="AL197" s="34"/>
      <c r="AM197" s="34"/>
      <c r="AN197" s="34"/>
      <c r="AO197" s="34"/>
      <c r="AP197" s="34"/>
      <c r="AQ197" s="34"/>
      <c r="AR197" s="34"/>
      <c r="AS197" s="34"/>
    </row>
    <row r="198" spans="1:45" s="25" customFormat="1" ht="13.5">
      <c r="A198" s="126"/>
      <c r="B198" s="33"/>
      <c r="C198" s="32"/>
      <c r="D198" s="33"/>
      <c r="E198" s="34"/>
      <c r="F198" s="34"/>
      <c r="G198" s="34"/>
      <c r="H198" s="34"/>
      <c r="I198" s="34"/>
      <c r="J198" s="34"/>
      <c r="K198" s="34"/>
      <c r="L198" s="34"/>
      <c r="M198" s="34"/>
      <c r="N198" s="34"/>
      <c r="O198" s="34"/>
      <c r="P198" s="34"/>
      <c r="Q198" s="34"/>
      <c r="R198" s="34"/>
      <c r="S198" s="34"/>
      <c r="T198" s="34"/>
      <c r="U198" s="34"/>
      <c r="V198" s="34"/>
      <c r="W198" s="34"/>
      <c r="X198" s="34"/>
      <c r="Y198" s="34"/>
      <c r="Z198" s="34"/>
      <c r="AA198" s="34"/>
      <c r="AB198" s="34"/>
      <c r="AC198" s="34"/>
      <c r="AD198" s="34"/>
      <c r="AE198" s="34"/>
      <c r="AF198" s="34"/>
      <c r="AG198" s="34"/>
      <c r="AH198" s="34"/>
      <c r="AI198" s="34"/>
      <c r="AJ198" s="34"/>
      <c r="AK198" s="34"/>
      <c r="AL198" s="34"/>
      <c r="AM198" s="34"/>
      <c r="AN198" s="34"/>
      <c r="AO198" s="34"/>
      <c r="AP198" s="34"/>
      <c r="AQ198" s="34"/>
      <c r="AR198" s="34"/>
      <c r="AS198" s="34"/>
    </row>
    <row r="199" spans="1:45" s="25" customFormat="1" ht="13.5">
      <c r="A199" s="126"/>
      <c r="B199" s="33"/>
      <c r="C199" s="32"/>
      <c r="D199" s="33"/>
      <c r="E199" s="34"/>
      <c r="F199" s="34"/>
      <c r="G199" s="34"/>
      <c r="H199" s="34"/>
      <c r="I199" s="34"/>
      <c r="J199" s="34"/>
      <c r="K199" s="34"/>
      <c r="L199" s="34"/>
      <c r="M199" s="34"/>
      <c r="N199" s="34"/>
      <c r="O199" s="34"/>
      <c r="P199" s="34"/>
      <c r="Q199" s="34"/>
      <c r="R199" s="34"/>
      <c r="S199" s="34"/>
      <c r="T199" s="34"/>
      <c r="U199" s="34"/>
      <c r="V199" s="34"/>
      <c r="W199" s="34"/>
      <c r="X199" s="34"/>
      <c r="Y199" s="34"/>
      <c r="Z199" s="34"/>
      <c r="AA199" s="34"/>
      <c r="AB199" s="34"/>
      <c r="AC199" s="34"/>
      <c r="AD199" s="34"/>
      <c r="AE199" s="34"/>
      <c r="AF199" s="34"/>
      <c r="AG199" s="34"/>
      <c r="AH199" s="34"/>
      <c r="AI199" s="34"/>
      <c r="AJ199" s="34"/>
      <c r="AK199" s="34"/>
      <c r="AL199" s="34"/>
      <c r="AM199" s="34"/>
      <c r="AN199" s="34"/>
      <c r="AO199" s="34"/>
      <c r="AP199" s="34"/>
      <c r="AQ199" s="34"/>
      <c r="AR199" s="34"/>
      <c r="AS199" s="34"/>
    </row>
    <row r="200" spans="1:45" s="25" customFormat="1" ht="13.5">
      <c r="A200" s="126"/>
      <c r="B200" s="33"/>
      <c r="C200" s="32"/>
      <c r="D200" s="33"/>
      <c r="E200" s="34"/>
      <c r="F200" s="34"/>
      <c r="G200" s="34"/>
      <c r="H200" s="34"/>
      <c r="I200" s="34"/>
      <c r="J200" s="34"/>
      <c r="K200" s="34"/>
      <c r="L200" s="34"/>
      <c r="M200" s="34"/>
      <c r="N200" s="34"/>
      <c r="O200" s="34"/>
      <c r="P200" s="34"/>
      <c r="Q200" s="34"/>
      <c r="R200" s="34"/>
      <c r="S200" s="34"/>
      <c r="T200" s="34"/>
      <c r="U200" s="34"/>
      <c r="V200" s="34"/>
      <c r="W200" s="34"/>
      <c r="X200" s="34"/>
      <c r="Y200" s="34"/>
      <c r="Z200" s="34"/>
      <c r="AA200" s="34"/>
      <c r="AB200" s="34"/>
      <c r="AC200" s="34"/>
      <c r="AD200" s="34"/>
      <c r="AE200" s="34"/>
      <c r="AF200" s="34"/>
      <c r="AG200" s="34"/>
      <c r="AH200" s="34"/>
      <c r="AI200" s="34"/>
      <c r="AJ200" s="34"/>
      <c r="AK200" s="34"/>
      <c r="AL200" s="34"/>
      <c r="AM200" s="34"/>
      <c r="AN200" s="34"/>
      <c r="AO200" s="34"/>
      <c r="AP200" s="34"/>
      <c r="AQ200" s="34"/>
      <c r="AR200" s="34"/>
      <c r="AS200" s="34"/>
    </row>
    <row r="201" spans="1:45" s="25" customFormat="1" ht="13.5">
      <c r="A201" s="126"/>
      <c r="B201" s="33"/>
      <c r="C201" s="32"/>
      <c r="D201" s="33"/>
      <c r="E201" s="34"/>
      <c r="F201" s="34"/>
      <c r="G201" s="34"/>
      <c r="H201" s="34"/>
      <c r="I201" s="34"/>
      <c r="J201" s="34"/>
      <c r="K201" s="34"/>
      <c r="L201" s="34"/>
      <c r="M201" s="34"/>
      <c r="N201" s="34"/>
      <c r="O201" s="34"/>
      <c r="P201" s="34"/>
      <c r="Q201" s="34"/>
      <c r="R201" s="34"/>
      <c r="S201" s="34"/>
      <c r="T201" s="34"/>
      <c r="U201" s="34"/>
      <c r="V201" s="34"/>
      <c r="W201" s="34"/>
      <c r="X201" s="34"/>
      <c r="Y201" s="34"/>
      <c r="Z201" s="34"/>
      <c r="AA201" s="34"/>
      <c r="AB201" s="34"/>
      <c r="AC201" s="34"/>
      <c r="AD201" s="34"/>
      <c r="AE201" s="34"/>
      <c r="AF201" s="34"/>
      <c r="AG201" s="34"/>
      <c r="AH201" s="34"/>
      <c r="AI201" s="34"/>
      <c r="AJ201" s="34"/>
      <c r="AK201" s="34"/>
      <c r="AL201" s="34"/>
      <c r="AM201" s="34"/>
      <c r="AN201" s="34"/>
      <c r="AO201" s="34"/>
      <c r="AP201" s="34"/>
      <c r="AQ201" s="34"/>
      <c r="AR201" s="34"/>
      <c r="AS201" s="34"/>
    </row>
    <row r="202" spans="1:45" s="25" customFormat="1" ht="13.5">
      <c r="A202" s="126"/>
      <c r="B202" s="33"/>
      <c r="C202" s="32"/>
      <c r="D202" s="33"/>
      <c r="E202" s="34"/>
      <c r="F202" s="34"/>
      <c r="G202" s="34"/>
      <c r="H202" s="34"/>
      <c r="I202" s="34"/>
      <c r="J202" s="34"/>
      <c r="K202" s="34"/>
      <c r="L202" s="34"/>
      <c r="M202" s="34"/>
      <c r="N202" s="34"/>
      <c r="O202" s="34"/>
      <c r="P202" s="34"/>
      <c r="Q202" s="34"/>
      <c r="R202" s="34"/>
      <c r="S202" s="34"/>
      <c r="T202" s="34"/>
      <c r="U202" s="34"/>
      <c r="V202" s="34"/>
      <c r="W202" s="34"/>
      <c r="X202" s="34"/>
      <c r="Y202" s="34"/>
      <c r="Z202" s="34"/>
      <c r="AA202" s="34"/>
      <c r="AB202" s="34"/>
      <c r="AC202" s="34"/>
      <c r="AD202" s="34"/>
      <c r="AE202" s="34"/>
      <c r="AF202" s="34"/>
      <c r="AG202" s="34"/>
      <c r="AH202" s="34"/>
      <c r="AI202" s="34"/>
      <c r="AJ202" s="34"/>
      <c r="AK202" s="34"/>
      <c r="AL202" s="34"/>
      <c r="AM202" s="34"/>
      <c r="AN202" s="34"/>
      <c r="AO202" s="34"/>
      <c r="AP202" s="34"/>
      <c r="AQ202" s="34"/>
      <c r="AR202" s="34"/>
      <c r="AS202" s="34"/>
    </row>
    <row r="203" spans="1:45" s="25" customFormat="1" ht="13.5">
      <c r="A203" s="126"/>
      <c r="B203" s="33"/>
      <c r="C203" s="32"/>
      <c r="D203" s="33"/>
      <c r="E203" s="34"/>
      <c r="F203" s="34"/>
      <c r="G203" s="34"/>
      <c r="H203" s="34"/>
      <c r="I203" s="34"/>
      <c r="J203" s="34"/>
      <c r="K203" s="34"/>
      <c r="L203" s="34"/>
      <c r="M203" s="34"/>
      <c r="N203" s="34"/>
      <c r="O203" s="34"/>
      <c r="P203" s="34"/>
      <c r="Q203" s="34"/>
      <c r="R203" s="34"/>
      <c r="S203" s="34"/>
      <c r="T203" s="34"/>
      <c r="U203" s="34"/>
      <c r="V203" s="34"/>
      <c r="W203" s="34"/>
      <c r="X203" s="34"/>
      <c r="Y203" s="34"/>
      <c r="Z203" s="34"/>
      <c r="AA203" s="34"/>
      <c r="AB203" s="34"/>
      <c r="AC203" s="34"/>
      <c r="AD203" s="34"/>
      <c r="AE203" s="34"/>
      <c r="AF203" s="34"/>
      <c r="AG203" s="34"/>
      <c r="AH203" s="34"/>
      <c r="AI203" s="34"/>
      <c r="AJ203" s="34"/>
      <c r="AK203" s="34"/>
      <c r="AL203" s="34"/>
      <c r="AM203" s="34"/>
      <c r="AN203" s="34"/>
      <c r="AO203" s="34"/>
      <c r="AP203" s="34"/>
      <c r="AQ203" s="34"/>
      <c r="AR203" s="34"/>
      <c r="AS203" s="34"/>
    </row>
    <row r="204" spans="1:45" s="25" customFormat="1" ht="13.5">
      <c r="A204" s="124" t="s">
        <v>92</v>
      </c>
      <c r="B204" s="28" t="s">
        <v>217</v>
      </c>
      <c r="C204" s="32"/>
      <c r="D204" s="33"/>
      <c r="E204" s="34"/>
      <c r="F204" s="34"/>
      <c r="G204" s="34"/>
      <c r="H204" s="34"/>
      <c r="I204" s="34"/>
      <c r="J204" s="34"/>
      <c r="K204" s="34"/>
      <c r="L204" s="34"/>
      <c r="M204" s="34"/>
      <c r="N204" s="34"/>
      <c r="O204" s="34"/>
      <c r="P204" s="34"/>
      <c r="Q204" s="34"/>
      <c r="R204" s="34"/>
      <c r="S204" s="34"/>
      <c r="T204" s="34"/>
      <c r="U204" s="34"/>
      <c r="V204" s="34"/>
      <c r="W204" s="34"/>
      <c r="X204" s="34"/>
      <c r="Y204" s="34"/>
      <c r="Z204" s="34"/>
      <c r="AA204" s="34"/>
      <c r="AB204" s="34"/>
      <c r="AC204" s="34"/>
      <c r="AD204" s="34"/>
      <c r="AE204" s="34"/>
      <c r="AF204" s="34"/>
      <c r="AG204" s="34"/>
      <c r="AH204" s="34"/>
      <c r="AI204" s="34"/>
      <c r="AJ204" s="34"/>
      <c r="AK204" s="34"/>
      <c r="AL204" s="34"/>
      <c r="AM204" s="34"/>
      <c r="AN204" s="34"/>
      <c r="AO204" s="34"/>
      <c r="AP204" s="34"/>
      <c r="AQ204" s="34"/>
      <c r="AR204" s="34"/>
      <c r="AS204" s="34"/>
    </row>
    <row r="205" spans="1:45" s="25" customFormat="1" ht="13.5">
      <c r="A205" s="126"/>
      <c r="B205" s="33"/>
      <c r="C205" s="32"/>
      <c r="D205" s="33"/>
      <c r="E205" s="34"/>
      <c r="F205" s="34"/>
      <c r="G205" s="34"/>
      <c r="H205" s="34"/>
      <c r="I205" s="34"/>
      <c r="J205" s="34"/>
      <c r="K205" s="34"/>
      <c r="L205" s="34"/>
      <c r="M205" s="34"/>
      <c r="N205" s="34"/>
      <c r="O205" s="34"/>
      <c r="P205" s="34"/>
      <c r="Q205" s="34"/>
      <c r="R205" s="34"/>
      <c r="S205" s="34"/>
      <c r="T205" s="34"/>
      <c r="U205" s="34"/>
      <c r="V205" s="34"/>
      <c r="W205" s="34"/>
      <c r="X205" s="34"/>
      <c r="Y205" s="34"/>
      <c r="Z205" s="34"/>
      <c r="AA205" s="34"/>
      <c r="AB205" s="34"/>
      <c r="AC205" s="34"/>
      <c r="AD205" s="34"/>
      <c r="AE205" s="34"/>
      <c r="AF205" s="34"/>
      <c r="AG205" s="34"/>
      <c r="AH205" s="34"/>
      <c r="AI205" s="34"/>
      <c r="AJ205" s="34"/>
      <c r="AK205" s="34"/>
      <c r="AL205" s="34"/>
      <c r="AM205" s="34"/>
      <c r="AN205" s="34"/>
      <c r="AO205" s="34"/>
      <c r="AP205" s="34"/>
      <c r="AQ205" s="34"/>
      <c r="AR205" s="34"/>
      <c r="AS205" s="34"/>
    </row>
    <row r="206" spans="1:45" s="25" customFormat="1" ht="13.5">
      <c r="A206" s="125"/>
      <c r="B206" s="28" t="s">
        <v>230</v>
      </c>
      <c r="C206" s="28"/>
      <c r="D206" s="32"/>
      <c r="E206" s="34"/>
      <c r="F206" s="34"/>
      <c r="G206" s="34"/>
      <c r="H206" s="34"/>
      <c r="I206" s="34"/>
      <c r="J206" s="34"/>
      <c r="K206" s="34"/>
      <c r="L206" s="34"/>
      <c r="M206" s="34"/>
      <c r="N206" s="34"/>
      <c r="O206" s="34"/>
      <c r="P206" s="34"/>
      <c r="Q206" s="34"/>
      <c r="R206" s="34"/>
      <c r="S206" s="34"/>
      <c r="T206" s="34"/>
      <c r="U206" s="34"/>
      <c r="V206" s="34"/>
      <c r="W206" s="34"/>
      <c r="X206" s="34"/>
      <c r="Y206" s="34"/>
      <c r="Z206" s="34"/>
      <c r="AA206" s="34"/>
      <c r="AB206" s="34"/>
      <c r="AC206" s="34"/>
      <c r="AD206" s="34"/>
      <c r="AE206" s="34"/>
      <c r="AF206" s="34"/>
      <c r="AG206" s="34"/>
      <c r="AH206" s="34"/>
      <c r="AI206" s="34"/>
      <c r="AJ206" s="34"/>
      <c r="AK206" s="34"/>
      <c r="AL206" s="34"/>
      <c r="AM206" s="34"/>
      <c r="AN206" s="34"/>
      <c r="AO206" s="34"/>
      <c r="AP206" s="34"/>
      <c r="AQ206" s="34"/>
      <c r="AR206" s="34"/>
      <c r="AS206" s="34"/>
    </row>
    <row r="207" spans="1:45" s="25" customFormat="1" ht="13.5">
      <c r="A207" s="125"/>
      <c r="B207" s="32"/>
      <c r="C207" s="32"/>
      <c r="D207" s="32"/>
      <c r="E207" s="34"/>
      <c r="F207" s="34"/>
      <c r="G207" s="34"/>
      <c r="H207" s="34"/>
      <c r="I207" s="34"/>
      <c r="J207" s="34"/>
      <c r="K207" s="34"/>
      <c r="L207" s="34"/>
      <c r="M207" s="34"/>
      <c r="N207" s="34"/>
      <c r="O207" s="34"/>
      <c r="P207" s="34"/>
      <c r="Q207" s="34"/>
      <c r="R207" s="34"/>
      <c r="S207" s="34"/>
      <c r="T207" s="34"/>
      <c r="U207" s="34"/>
      <c r="V207" s="34"/>
      <c r="W207" s="34"/>
      <c r="X207" s="34"/>
      <c r="Y207" s="34"/>
      <c r="Z207" s="34"/>
      <c r="AA207" s="34"/>
      <c r="AB207" s="34"/>
      <c r="AC207" s="34"/>
      <c r="AD207" s="34"/>
      <c r="AE207" s="34"/>
      <c r="AF207" s="34"/>
      <c r="AG207" s="34"/>
      <c r="AH207" s="34"/>
      <c r="AI207" s="34"/>
      <c r="AJ207" s="34"/>
      <c r="AK207" s="34"/>
      <c r="AL207" s="34"/>
      <c r="AM207" s="34"/>
      <c r="AN207" s="34"/>
      <c r="AO207" s="34"/>
      <c r="AP207" s="34"/>
      <c r="AQ207" s="34"/>
      <c r="AR207" s="34"/>
      <c r="AS207" s="34"/>
    </row>
    <row r="208" spans="1:45" s="25" customFormat="1" ht="13.5">
      <c r="A208" s="126"/>
      <c r="B208" s="32"/>
      <c r="C208" s="32"/>
      <c r="D208" s="33"/>
      <c r="E208" s="34"/>
      <c r="F208" s="34"/>
      <c r="G208" s="34"/>
      <c r="H208" s="34"/>
      <c r="I208" s="34"/>
      <c r="J208" s="34"/>
      <c r="K208" s="34"/>
      <c r="L208" s="34"/>
      <c r="M208" s="34"/>
      <c r="N208" s="34"/>
      <c r="O208" s="34"/>
      <c r="P208" s="34"/>
      <c r="Q208" s="34"/>
      <c r="R208" s="34"/>
      <c r="S208" s="34"/>
      <c r="T208" s="34"/>
      <c r="U208" s="34"/>
      <c r="V208" s="34"/>
      <c r="W208" s="34"/>
      <c r="X208" s="34"/>
      <c r="Y208" s="34"/>
      <c r="Z208" s="34"/>
      <c r="AA208" s="34"/>
      <c r="AB208" s="34"/>
      <c r="AC208" s="34"/>
      <c r="AD208" s="34"/>
      <c r="AE208" s="34"/>
      <c r="AF208" s="34"/>
      <c r="AG208" s="34"/>
      <c r="AH208" s="34"/>
      <c r="AI208" s="34"/>
      <c r="AJ208" s="34"/>
      <c r="AK208" s="34"/>
      <c r="AL208" s="34"/>
      <c r="AM208" s="34"/>
      <c r="AN208" s="34"/>
      <c r="AO208" s="34"/>
      <c r="AP208" s="34"/>
      <c r="AQ208" s="34"/>
      <c r="AR208" s="34"/>
      <c r="AS208" s="34"/>
    </row>
    <row r="209" spans="1:45" s="25" customFormat="1" ht="13.5">
      <c r="A209" s="126"/>
      <c r="B209" s="32"/>
      <c r="C209" s="32"/>
      <c r="D209" s="33"/>
      <c r="E209" s="34"/>
      <c r="F209" s="34"/>
      <c r="G209" s="34"/>
      <c r="H209" s="34"/>
      <c r="I209" s="34"/>
      <c r="J209" s="34"/>
      <c r="K209" s="34"/>
      <c r="L209" s="34"/>
      <c r="M209" s="34"/>
      <c r="N209" s="34"/>
      <c r="O209" s="34"/>
      <c r="P209" s="34"/>
      <c r="Q209" s="34"/>
      <c r="R209" s="34"/>
      <c r="S209" s="34"/>
      <c r="T209" s="34"/>
      <c r="U209" s="34"/>
      <c r="V209" s="34"/>
      <c r="W209" s="34"/>
      <c r="X209" s="34"/>
      <c r="Y209" s="34"/>
      <c r="Z209" s="34"/>
      <c r="AA209" s="34"/>
      <c r="AB209" s="34"/>
      <c r="AC209" s="34"/>
      <c r="AD209" s="34"/>
      <c r="AE209" s="34"/>
      <c r="AF209" s="34"/>
      <c r="AG209" s="34"/>
      <c r="AH209" s="34"/>
      <c r="AI209" s="34"/>
      <c r="AJ209" s="34"/>
      <c r="AK209" s="34"/>
      <c r="AL209" s="34"/>
      <c r="AM209" s="34"/>
      <c r="AN209" s="34"/>
      <c r="AO209" s="34"/>
      <c r="AP209" s="34"/>
      <c r="AQ209" s="34"/>
      <c r="AR209" s="34"/>
      <c r="AS209" s="34"/>
    </row>
    <row r="210" spans="1:45" s="25" customFormat="1" ht="13.5">
      <c r="A210" s="126"/>
      <c r="B210" s="32"/>
      <c r="C210" s="32"/>
      <c r="D210" s="33"/>
      <c r="E210" s="34"/>
      <c r="F210" s="34"/>
      <c r="G210" s="34"/>
      <c r="H210" s="34"/>
      <c r="I210" s="34"/>
      <c r="J210" s="34"/>
      <c r="K210" s="34"/>
      <c r="L210" s="34"/>
      <c r="M210" s="34"/>
      <c r="N210" s="34"/>
      <c r="O210" s="34"/>
      <c r="P210" s="34"/>
      <c r="Q210" s="34"/>
      <c r="R210" s="34"/>
      <c r="S210" s="34"/>
      <c r="T210" s="34"/>
      <c r="U210" s="34"/>
      <c r="V210" s="34"/>
      <c r="W210" s="34"/>
      <c r="X210" s="34"/>
      <c r="Y210" s="34"/>
      <c r="Z210" s="34"/>
      <c r="AA210" s="34"/>
      <c r="AB210" s="34"/>
      <c r="AC210" s="34"/>
      <c r="AD210" s="34"/>
      <c r="AE210" s="34"/>
      <c r="AF210" s="34"/>
      <c r="AG210" s="34"/>
      <c r="AH210" s="34"/>
      <c r="AI210" s="34"/>
      <c r="AJ210" s="34"/>
      <c r="AK210" s="34"/>
      <c r="AL210" s="34"/>
      <c r="AM210" s="34"/>
      <c r="AN210" s="34"/>
      <c r="AO210" s="34"/>
      <c r="AP210" s="34"/>
      <c r="AQ210" s="34"/>
      <c r="AR210" s="34"/>
      <c r="AS210" s="34"/>
    </row>
    <row r="211" spans="1:45" s="25" customFormat="1" ht="13.5">
      <c r="A211" s="126"/>
      <c r="B211" s="32"/>
      <c r="C211" s="32"/>
      <c r="D211" s="33"/>
      <c r="E211" s="34"/>
      <c r="F211" s="34"/>
      <c r="G211" s="34"/>
      <c r="H211" s="34"/>
      <c r="I211" s="34"/>
      <c r="J211" s="34"/>
      <c r="K211" s="34"/>
      <c r="L211" s="34"/>
      <c r="M211" s="34"/>
      <c r="N211" s="34"/>
      <c r="O211" s="34"/>
      <c r="P211" s="34"/>
      <c r="Q211" s="34"/>
      <c r="R211" s="34"/>
      <c r="S211" s="34"/>
      <c r="T211" s="34"/>
      <c r="U211" s="34"/>
      <c r="V211" s="34"/>
      <c r="W211" s="34"/>
      <c r="X211" s="34"/>
      <c r="Y211" s="34"/>
      <c r="Z211" s="34"/>
      <c r="AA211" s="34"/>
      <c r="AB211" s="34"/>
      <c r="AC211" s="34"/>
      <c r="AD211" s="34"/>
      <c r="AE211" s="34"/>
      <c r="AF211" s="34"/>
      <c r="AG211" s="34"/>
      <c r="AH211" s="34"/>
      <c r="AI211" s="34"/>
      <c r="AJ211" s="34"/>
      <c r="AK211" s="34"/>
      <c r="AL211" s="34"/>
      <c r="AM211" s="34"/>
      <c r="AN211" s="34"/>
      <c r="AO211" s="34"/>
      <c r="AP211" s="34"/>
      <c r="AQ211" s="34"/>
      <c r="AR211" s="34"/>
      <c r="AS211" s="34"/>
    </row>
    <row r="212" spans="1:45" s="2" customFormat="1" ht="13.5">
      <c r="A212" s="125"/>
      <c r="B212" s="28"/>
      <c r="C212" s="28"/>
      <c r="D212" s="49" t="s">
        <v>122</v>
      </c>
      <c r="E212" s="49" t="s">
        <v>293</v>
      </c>
      <c r="F212" s="61" t="s">
        <v>296</v>
      </c>
      <c r="G212" s="61"/>
      <c r="H212" s="49" t="s">
        <v>292</v>
      </c>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row>
    <row r="213" spans="1:45" s="2" customFormat="1" ht="13.5">
      <c r="A213" s="125"/>
      <c r="B213" s="28" t="s">
        <v>229</v>
      </c>
      <c r="C213" s="28"/>
      <c r="D213" s="61" t="s">
        <v>123</v>
      </c>
      <c r="E213" s="61" t="s">
        <v>123</v>
      </c>
      <c r="F213" s="61"/>
      <c r="G213" s="61"/>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row>
    <row r="214" spans="1:45" s="2" customFormat="1" ht="13.5">
      <c r="A214" s="125"/>
      <c r="B214" s="58"/>
      <c r="C214" s="58"/>
      <c r="D214" s="59" t="s">
        <v>28</v>
      </c>
      <c r="E214" s="59" t="s">
        <v>28</v>
      </c>
      <c r="F214" s="59" t="s">
        <v>28</v>
      </c>
      <c r="G214" s="59" t="s">
        <v>254</v>
      </c>
      <c r="H214" s="107"/>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row>
    <row r="215" spans="1:45" s="2" customFormat="1" ht="13.5">
      <c r="A215" s="125"/>
      <c r="B215" s="32" t="s">
        <v>124</v>
      </c>
      <c r="C215" s="32"/>
      <c r="D215" s="57">
        <v>5000000</v>
      </c>
      <c r="E215" s="37">
        <v>5000000</v>
      </c>
      <c r="F215" s="62">
        <f>D215-E215</f>
        <v>0</v>
      </c>
      <c r="G215" s="62">
        <v>100</v>
      </c>
      <c r="H215" s="2" t="s">
        <v>255</v>
      </c>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row>
    <row r="216" spans="1:45" s="2" customFormat="1" ht="13.5">
      <c r="A216" s="125"/>
      <c r="B216" s="32" t="s">
        <v>125</v>
      </c>
      <c r="C216" s="32"/>
      <c r="D216" s="57">
        <v>2600000</v>
      </c>
      <c r="E216" s="37">
        <v>2600000</v>
      </c>
      <c r="F216" s="62">
        <f>D216-E216</f>
        <v>0</v>
      </c>
      <c r="G216" s="62">
        <v>100</v>
      </c>
      <c r="H216" s="2" t="s">
        <v>255</v>
      </c>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row>
    <row r="217" spans="1:45" s="2" customFormat="1" ht="64.5" customHeight="1">
      <c r="A217" s="125"/>
      <c r="B217" s="111" t="s">
        <v>126</v>
      </c>
      <c r="C217" s="111"/>
      <c r="D217" s="110">
        <v>3000000</v>
      </c>
      <c r="E217" s="109">
        <v>981836</v>
      </c>
      <c r="F217" s="108">
        <f>D217-E217</f>
        <v>2018164</v>
      </c>
      <c r="G217" s="108">
        <v>23</v>
      </c>
      <c r="H217" s="112" t="s">
        <v>266</v>
      </c>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row>
    <row r="218" spans="1:45" s="2" customFormat="1" ht="13.5">
      <c r="A218" s="125"/>
      <c r="B218" s="32" t="s">
        <v>127</v>
      </c>
      <c r="C218" s="32"/>
      <c r="D218" s="57">
        <v>3110000</v>
      </c>
      <c r="E218" s="37">
        <v>3110000</v>
      </c>
      <c r="F218" s="62">
        <f>D218-E218</f>
        <v>0</v>
      </c>
      <c r="G218" s="62">
        <v>100</v>
      </c>
      <c r="H218" s="2" t="s">
        <v>255</v>
      </c>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row>
    <row r="219" spans="1:45" s="2" customFormat="1" ht="13.5">
      <c r="A219" s="125"/>
      <c r="B219" s="32" t="s">
        <v>128</v>
      </c>
      <c r="C219" s="32"/>
      <c r="D219" s="57">
        <v>1200000</v>
      </c>
      <c r="E219" s="37">
        <v>1200000</v>
      </c>
      <c r="F219" s="62">
        <f>D219-E219</f>
        <v>0</v>
      </c>
      <c r="G219" s="62">
        <v>100</v>
      </c>
      <c r="H219" s="2" t="s">
        <v>255</v>
      </c>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row>
    <row r="220" spans="1:45" s="2" customFormat="1" ht="14.25" thickBot="1">
      <c r="A220" s="125"/>
      <c r="B220" s="32"/>
      <c r="C220" s="32"/>
      <c r="D220" s="128">
        <f>SUM(D215:D219)</f>
        <v>14910000</v>
      </c>
      <c r="E220" s="128">
        <f>SUM(E215:E219)</f>
        <v>12891836</v>
      </c>
      <c r="F220" s="128">
        <f>SUM(F215:F219)</f>
        <v>2018164</v>
      </c>
      <c r="G220" s="128"/>
      <c r="H220" s="129"/>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row>
    <row r="221" spans="1:45" s="2" customFormat="1" ht="13.5">
      <c r="A221" s="125"/>
      <c r="B221" s="32"/>
      <c r="C221" s="32"/>
      <c r="D221" s="32"/>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row>
    <row r="222" spans="1:45" s="2" customFormat="1" ht="13.5">
      <c r="A222" s="124" t="s">
        <v>93</v>
      </c>
      <c r="B222" s="28" t="s">
        <v>99</v>
      </c>
      <c r="C222" s="28"/>
      <c r="D222" s="32"/>
      <c r="E222" s="26"/>
      <c r="F222" s="26"/>
      <c r="G222" s="26"/>
      <c r="H222" s="32"/>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row>
    <row r="223" spans="1:45" s="2" customFormat="1" ht="13.5">
      <c r="A223" s="124"/>
      <c r="B223" s="28"/>
      <c r="C223" s="28"/>
      <c r="D223" s="32"/>
      <c r="E223" s="26"/>
      <c r="F223" s="26"/>
      <c r="G223" s="26"/>
      <c r="H223" s="32"/>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row>
    <row r="224" spans="1:45" s="25" customFormat="1" ht="13.5">
      <c r="A224" s="126"/>
      <c r="C224" s="32"/>
      <c r="D224" s="32"/>
      <c r="E224" s="26"/>
      <c r="F224" s="26"/>
      <c r="G224" s="26"/>
      <c r="H224" s="34"/>
      <c r="I224" s="32"/>
      <c r="J224" s="34"/>
      <c r="K224" s="34"/>
      <c r="L224" s="34"/>
      <c r="M224" s="34"/>
      <c r="N224" s="34"/>
      <c r="O224" s="34"/>
      <c r="P224" s="34"/>
      <c r="Q224" s="34"/>
      <c r="R224" s="34"/>
      <c r="S224" s="34"/>
      <c r="T224" s="34"/>
      <c r="U224" s="34"/>
      <c r="V224" s="34"/>
      <c r="W224" s="34"/>
      <c r="X224" s="34"/>
      <c r="Y224" s="34"/>
      <c r="Z224" s="34"/>
      <c r="AA224" s="34"/>
      <c r="AB224" s="34"/>
      <c r="AC224" s="34"/>
      <c r="AD224" s="34"/>
      <c r="AE224" s="34"/>
      <c r="AF224" s="34"/>
      <c r="AG224" s="34"/>
      <c r="AH224" s="34"/>
      <c r="AI224" s="34"/>
      <c r="AJ224" s="34"/>
      <c r="AK224" s="34"/>
      <c r="AL224" s="34"/>
      <c r="AM224" s="34"/>
      <c r="AN224" s="34"/>
      <c r="AO224" s="34"/>
      <c r="AP224" s="34"/>
      <c r="AQ224" s="34"/>
      <c r="AR224" s="34"/>
      <c r="AS224" s="34"/>
    </row>
    <row r="225" spans="1:45" s="25" customFormat="1" ht="13.5">
      <c r="A225" s="126"/>
      <c r="C225" s="32"/>
      <c r="D225" s="32"/>
      <c r="E225" s="26"/>
      <c r="F225" s="26"/>
      <c r="G225" s="26"/>
      <c r="H225" s="34"/>
      <c r="I225" s="32"/>
      <c r="J225" s="34"/>
      <c r="K225" s="34"/>
      <c r="L225" s="34"/>
      <c r="M225" s="34"/>
      <c r="N225" s="34"/>
      <c r="O225" s="34"/>
      <c r="P225" s="34"/>
      <c r="Q225" s="34"/>
      <c r="R225" s="34"/>
      <c r="S225" s="34"/>
      <c r="T225" s="34"/>
      <c r="U225" s="34"/>
      <c r="V225" s="34"/>
      <c r="W225" s="34"/>
      <c r="X225" s="34"/>
      <c r="Y225" s="34"/>
      <c r="Z225" s="34"/>
      <c r="AA225" s="34"/>
      <c r="AB225" s="34"/>
      <c r="AC225" s="34"/>
      <c r="AD225" s="34"/>
      <c r="AE225" s="34"/>
      <c r="AF225" s="34"/>
      <c r="AG225" s="34"/>
      <c r="AH225" s="34"/>
      <c r="AI225" s="34"/>
      <c r="AJ225" s="34"/>
      <c r="AK225" s="34"/>
      <c r="AL225" s="34"/>
      <c r="AM225" s="34"/>
      <c r="AN225" s="34"/>
      <c r="AO225" s="34"/>
      <c r="AP225" s="34"/>
      <c r="AQ225" s="34"/>
      <c r="AR225" s="34"/>
      <c r="AS225" s="34"/>
    </row>
    <row r="226" spans="1:45" s="25" customFormat="1" ht="13.5">
      <c r="A226" s="126"/>
      <c r="B226" s="32"/>
      <c r="C226" s="32"/>
      <c r="D226" s="32"/>
      <c r="E226" s="49" t="s">
        <v>100</v>
      </c>
      <c r="F226" s="49" t="s">
        <v>101</v>
      </c>
      <c r="G226" s="49"/>
      <c r="H226" s="49" t="s">
        <v>27</v>
      </c>
      <c r="I226" s="34"/>
      <c r="J226" s="34"/>
      <c r="K226" s="34"/>
      <c r="L226" s="34"/>
      <c r="M226" s="34"/>
      <c r="N226" s="34"/>
      <c r="O226" s="34"/>
      <c r="P226" s="34"/>
      <c r="Q226" s="34"/>
      <c r="R226" s="34"/>
      <c r="S226" s="34"/>
      <c r="T226" s="34"/>
      <c r="U226" s="34"/>
      <c r="V226" s="34"/>
      <c r="W226" s="34"/>
      <c r="X226" s="34"/>
      <c r="Y226" s="34"/>
      <c r="Z226" s="34"/>
      <c r="AA226" s="34"/>
      <c r="AB226" s="34"/>
      <c r="AC226" s="34"/>
      <c r="AD226" s="34"/>
      <c r="AE226" s="34"/>
      <c r="AF226" s="34"/>
      <c r="AG226" s="34"/>
      <c r="AH226" s="34"/>
      <c r="AI226" s="34"/>
      <c r="AJ226" s="34"/>
      <c r="AK226" s="34"/>
      <c r="AL226" s="34"/>
      <c r="AM226" s="34"/>
      <c r="AN226" s="34"/>
      <c r="AO226" s="34"/>
      <c r="AP226" s="34"/>
      <c r="AQ226" s="34"/>
      <c r="AR226" s="34"/>
      <c r="AS226" s="34"/>
    </row>
    <row r="227" spans="1:45" s="25" customFormat="1" ht="13.5">
      <c r="A227" s="126"/>
      <c r="B227" s="32"/>
      <c r="C227" s="32"/>
      <c r="D227" s="32"/>
      <c r="E227" s="61" t="s">
        <v>28</v>
      </c>
      <c r="F227" s="61" t="s">
        <v>28</v>
      </c>
      <c r="G227" s="61"/>
      <c r="H227" s="61" t="s">
        <v>28</v>
      </c>
      <c r="I227" s="34"/>
      <c r="J227" s="34"/>
      <c r="K227" s="34"/>
      <c r="L227" s="34"/>
      <c r="M227" s="34"/>
      <c r="N227" s="34"/>
      <c r="O227" s="34"/>
      <c r="P227" s="34"/>
      <c r="Q227" s="34"/>
      <c r="R227" s="34"/>
      <c r="S227" s="34"/>
      <c r="T227" s="34"/>
      <c r="U227" s="34"/>
      <c r="V227" s="34"/>
      <c r="W227" s="34"/>
      <c r="X227" s="34"/>
      <c r="Y227" s="34"/>
      <c r="Z227" s="34"/>
      <c r="AA227" s="34"/>
      <c r="AB227" s="34"/>
      <c r="AC227" s="34"/>
      <c r="AD227" s="34"/>
      <c r="AE227" s="34"/>
      <c r="AF227" s="34"/>
      <c r="AG227" s="34"/>
      <c r="AH227" s="34"/>
      <c r="AI227" s="34"/>
      <c r="AJ227" s="34"/>
      <c r="AK227" s="34"/>
      <c r="AL227" s="34"/>
      <c r="AM227" s="34"/>
      <c r="AN227" s="34"/>
      <c r="AO227" s="34"/>
      <c r="AP227" s="34"/>
      <c r="AQ227" s="34"/>
      <c r="AR227" s="34"/>
      <c r="AS227" s="34"/>
    </row>
    <row r="228" spans="1:45" s="25" customFormat="1" ht="13.5">
      <c r="A228" s="126"/>
      <c r="B228" s="32"/>
      <c r="C228" s="32"/>
      <c r="D228" s="32"/>
      <c r="E228" s="41"/>
      <c r="F228" s="41"/>
      <c r="G228" s="41"/>
      <c r="H228" s="32"/>
      <c r="I228" s="34"/>
      <c r="J228" s="34"/>
      <c r="K228" s="34"/>
      <c r="L228" s="34"/>
      <c r="M228" s="34"/>
      <c r="N228" s="34"/>
      <c r="O228" s="34"/>
      <c r="P228" s="34"/>
      <c r="Q228" s="34"/>
      <c r="R228" s="34"/>
      <c r="S228" s="34"/>
      <c r="T228" s="34"/>
      <c r="U228" s="34"/>
      <c r="V228" s="34"/>
      <c r="W228" s="34"/>
      <c r="X228" s="34"/>
      <c r="Y228" s="34"/>
      <c r="Z228" s="34"/>
      <c r="AA228" s="34"/>
      <c r="AB228" s="34"/>
      <c r="AC228" s="34"/>
      <c r="AD228" s="34"/>
      <c r="AE228" s="34"/>
      <c r="AF228" s="34"/>
      <c r="AG228" s="34"/>
      <c r="AH228" s="34"/>
      <c r="AI228" s="34"/>
      <c r="AJ228" s="34"/>
      <c r="AK228" s="34"/>
      <c r="AL228" s="34"/>
      <c r="AM228" s="34"/>
      <c r="AN228" s="34"/>
      <c r="AO228" s="34"/>
      <c r="AP228" s="34"/>
      <c r="AQ228" s="34"/>
      <c r="AR228" s="34"/>
      <c r="AS228" s="34"/>
    </row>
    <row r="229" spans="1:45" s="25" customFormat="1" ht="13.5">
      <c r="A229" s="126"/>
      <c r="B229" s="32" t="s">
        <v>271</v>
      </c>
      <c r="C229" s="32"/>
      <c r="D229" s="32"/>
      <c r="E229" s="38">
        <f>794118+10</f>
        <v>794128</v>
      </c>
      <c r="F229" s="41"/>
      <c r="G229" s="41"/>
      <c r="H229" s="87">
        <f>E229+F229</f>
        <v>794128</v>
      </c>
      <c r="I229" s="34"/>
      <c r="J229" s="34"/>
      <c r="K229" s="34"/>
      <c r="L229" s="34"/>
      <c r="M229" s="34"/>
      <c r="N229" s="34"/>
      <c r="O229" s="34"/>
      <c r="P229" s="34"/>
      <c r="Q229" s="34"/>
      <c r="R229" s="34"/>
      <c r="S229" s="34"/>
      <c r="T229" s="34"/>
      <c r="U229" s="34"/>
      <c r="V229" s="34"/>
      <c r="W229" s="34"/>
      <c r="X229" s="34"/>
      <c r="Y229" s="34"/>
      <c r="Z229" s="34"/>
      <c r="AA229" s="34"/>
      <c r="AB229" s="34"/>
      <c r="AC229" s="34"/>
      <c r="AD229" s="34"/>
      <c r="AE229" s="34"/>
      <c r="AF229" s="34"/>
      <c r="AG229" s="34"/>
      <c r="AH229" s="34"/>
      <c r="AI229" s="34"/>
      <c r="AJ229" s="34"/>
      <c r="AK229" s="34"/>
      <c r="AL229" s="34"/>
      <c r="AM229" s="34"/>
      <c r="AN229" s="34"/>
      <c r="AO229" s="34"/>
      <c r="AP229" s="34"/>
      <c r="AQ229" s="34"/>
      <c r="AR229" s="34"/>
      <c r="AS229" s="34"/>
    </row>
    <row r="230" spans="1:45" s="25" customFormat="1" ht="13.5">
      <c r="A230" s="126"/>
      <c r="B230" s="32" t="s">
        <v>272</v>
      </c>
      <c r="C230" s="32"/>
      <c r="D230" s="32"/>
      <c r="E230" s="38">
        <f>1092146+3083000</f>
        <v>4175146</v>
      </c>
      <c r="F230" s="40">
        <v>0</v>
      </c>
      <c r="G230" s="40"/>
      <c r="H230" s="87">
        <f>E230+F230</f>
        <v>4175146</v>
      </c>
      <c r="I230" s="34"/>
      <c r="J230" s="34"/>
      <c r="K230" s="34"/>
      <c r="L230" s="34"/>
      <c r="M230" s="34"/>
      <c r="N230" s="34"/>
      <c r="O230" s="34"/>
      <c r="P230" s="34"/>
      <c r="Q230" s="34"/>
      <c r="R230" s="34"/>
      <c r="S230" s="34"/>
      <c r="T230" s="34"/>
      <c r="U230" s="34"/>
      <c r="V230" s="34"/>
      <c r="W230" s="34"/>
      <c r="X230" s="34"/>
      <c r="Y230" s="34"/>
      <c r="Z230" s="34"/>
      <c r="AA230" s="34"/>
      <c r="AB230" s="34"/>
      <c r="AC230" s="34"/>
      <c r="AD230" s="34"/>
      <c r="AE230" s="34"/>
      <c r="AF230" s="34"/>
      <c r="AG230" s="34"/>
      <c r="AH230" s="34"/>
      <c r="AI230" s="34"/>
      <c r="AJ230" s="34"/>
      <c r="AK230" s="34"/>
      <c r="AL230" s="34"/>
      <c r="AM230" s="34"/>
      <c r="AN230" s="34"/>
      <c r="AO230" s="34"/>
      <c r="AP230" s="34"/>
      <c r="AQ230" s="34"/>
      <c r="AR230" s="34"/>
      <c r="AS230" s="34"/>
    </row>
    <row r="231" spans="1:45" s="25" customFormat="1" ht="13.5">
      <c r="A231" s="126"/>
      <c r="B231" s="32" t="s">
        <v>273</v>
      </c>
      <c r="C231" s="32"/>
      <c r="D231" s="32"/>
      <c r="E231" s="105">
        <v>1103499</v>
      </c>
      <c r="F231" s="60">
        <v>0</v>
      </c>
      <c r="G231" s="60"/>
      <c r="H231" s="106">
        <f>E231+F231</f>
        <v>1103499</v>
      </c>
      <c r="I231" s="34"/>
      <c r="J231" s="34"/>
      <c r="K231" s="34"/>
      <c r="L231" s="34"/>
      <c r="M231" s="34"/>
      <c r="N231" s="34"/>
      <c r="O231" s="34"/>
      <c r="P231" s="34"/>
      <c r="Q231" s="34"/>
      <c r="R231" s="34"/>
      <c r="S231" s="34"/>
      <c r="T231" s="34"/>
      <c r="U231" s="34"/>
      <c r="V231" s="34"/>
      <c r="W231" s="34"/>
      <c r="X231" s="34"/>
      <c r="Y231" s="34"/>
      <c r="Z231" s="34"/>
      <c r="AA231" s="34"/>
      <c r="AB231" s="34"/>
      <c r="AC231" s="34"/>
      <c r="AD231" s="34"/>
      <c r="AE231" s="34"/>
      <c r="AF231" s="34"/>
      <c r="AG231" s="34"/>
      <c r="AH231" s="34"/>
      <c r="AI231" s="34"/>
      <c r="AJ231" s="34"/>
      <c r="AK231" s="34"/>
      <c r="AL231" s="34"/>
      <c r="AM231" s="34"/>
      <c r="AN231" s="34"/>
      <c r="AO231" s="34"/>
      <c r="AP231" s="34"/>
      <c r="AQ231" s="34"/>
      <c r="AR231" s="34"/>
      <c r="AS231" s="34"/>
    </row>
    <row r="232" spans="2:8" ht="14.25" thickBot="1">
      <c r="B232" s="32" t="s">
        <v>27</v>
      </c>
      <c r="E232" s="117">
        <f>SUM(E229:E231)</f>
        <v>6072773</v>
      </c>
      <c r="F232" s="117">
        <f>SUM(F229:F231)</f>
        <v>0</v>
      </c>
      <c r="G232" s="117"/>
      <c r="H232" s="117">
        <f>SUM(H229:H231)</f>
        <v>6072773</v>
      </c>
    </row>
    <row r="233" spans="2:8" ht="13.5">
      <c r="B233" s="32"/>
      <c r="E233" s="66"/>
      <c r="F233" s="66"/>
      <c r="G233" s="66"/>
      <c r="H233" s="66"/>
    </row>
    <row r="234" spans="2:8" ht="13.5">
      <c r="B234" s="32"/>
      <c r="E234" s="66"/>
      <c r="F234" s="66"/>
      <c r="G234" s="66"/>
      <c r="H234" s="66"/>
    </row>
    <row r="235" spans="2:8" ht="13.5">
      <c r="B235" s="32"/>
      <c r="E235" s="66"/>
      <c r="F235" s="115" t="s">
        <v>275</v>
      </c>
      <c r="G235" s="115"/>
      <c r="H235" s="115" t="s">
        <v>276</v>
      </c>
    </row>
    <row r="236" spans="2:8" ht="13.5">
      <c r="B236" s="32" t="s">
        <v>274</v>
      </c>
      <c r="E236" s="66"/>
      <c r="F236" s="66"/>
      <c r="G236" s="66"/>
      <c r="H236" s="66"/>
    </row>
    <row r="237" spans="2:8" ht="14.25" thickBot="1">
      <c r="B237" s="32" t="s">
        <v>256</v>
      </c>
      <c r="E237" s="66"/>
      <c r="F237" s="116">
        <v>2400000</v>
      </c>
      <c r="G237" s="116"/>
      <c r="H237" s="116">
        <v>1103499</v>
      </c>
    </row>
    <row r="238" spans="2:8" ht="13.5">
      <c r="B238" s="32"/>
      <c r="E238" s="66"/>
      <c r="F238" s="66"/>
      <c r="G238" s="66"/>
      <c r="H238" s="66"/>
    </row>
    <row r="239" spans="1:45" s="2" customFormat="1" ht="13.5">
      <c r="A239" s="124" t="s">
        <v>94</v>
      </c>
      <c r="B239" s="28" t="s">
        <v>40</v>
      </c>
      <c r="C239" s="28"/>
      <c r="D239" s="32"/>
      <c r="E239" s="26"/>
      <c r="F239" s="26"/>
      <c r="G239" s="26"/>
      <c r="H239" s="32"/>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row>
    <row r="240" spans="1:45" s="2" customFormat="1" ht="13.5">
      <c r="A240" s="124"/>
      <c r="B240" s="28"/>
      <c r="C240" s="28"/>
      <c r="D240" s="32"/>
      <c r="E240" s="26"/>
      <c r="F240" s="26"/>
      <c r="G240" s="26"/>
      <c r="H240" s="32"/>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row>
    <row r="241" spans="1:45" s="2" customFormat="1" ht="13.5">
      <c r="A241" s="125"/>
      <c r="H241" s="32"/>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row>
    <row r="242" spans="1:45" s="2" customFormat="1" ht="13.5">
      <c r="A242" s="125"/>
      <c r="H242" s="32"/>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row>
    <row r="243" spans="1:45" s="2" customFormat="1" ht="13.5">
      <c r="A243" s="125"/>
      <c r="H243" s="32"/>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row>
    <row r="244" spans="1:45" s="2" customFormat="1" ht="13.5">
      <c r="A244" s="124" t="s">
        <v>95</v>
      </c>
      <c r="B244" s="28" t="s">
        <v>41</v>
      </c>
      <c r="C244" s="28"/>
      <c r="D244" s="32"/>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row>
    <row r="245" spans="1:45" s="2" customFormat="1" ht="13.5">
      <c r="A245" s="124"/>
      <c r="B245" s="28"/>
      <c r="C245" s="28"/>
      <c r="D245" s="32"/>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row>
    <row r="246" spans="1:45" s="2" customFormat="1" ht="13.5">
      <c r="A246" s="124"/>
      <c r="B246" s="28"/>
      <c r="C246" s="28"/>
      <c r="D246" s="32"/>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row>
    <row r="247" spans="1:45" s="2" customFormat="1" ht="13.5">
      <c r="A247" s="124"/>
      <c r="B247" s="28"/>
      <c r="C247" s="28"/>
      <c r="D247" s="32"/>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row>
    <row r="248" spans="1:45" s="2" customFormat="1" ht="13.5">
      <c r="A248" s="124"/>
      <c r="B248" s="28"/>
      <c r="C248" s="28"/>
      <c r="D248" s="32"/>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row>
    <row r="249" spans="1:45" s="2" customFormat="1" ht="13.5">
      <c r="A249" s="125"/>
      <c r="B249" s="2" t="s">
        <v>157</v>
      </c>
      <c r="H249" s="40"/>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row>
    <row r="250" spans="1:45" s="2" customFormat="1" ht="13.5">
      <c r="A250" s="125"/>
      <c r="H250" s="40"/>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row>
    <row r="251" spans="1:45" s="2" customFormat="1" ht="13.5">
      <c r="A251" s="125"/>
      <c r="H251" s="40"/>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row>
    <row r="252" spans="1:45" s="2" customFormat="1" ht="13.5">
      <c r="A252" s="125"/>
      <c r="H252" s="40"/>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row>
    <row r="253" spans="1:45" s="2" customFormat="1" ht="13.5">
      <c r="A253" s="125"/>
      <c r="B253" s="32"/>
      <c r="C253" s="32"/>
      <c r="D253" s="32"/>
      <c r="E253" s="26"/>
      <c r="F253" s="26"/>
      <c r="G253" s="26"/>
      <c r="H253" s="32"/>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row>
    <row r="254" spans="1:45" s="2" customFormat="1" ht="13.5">
      <c r="A254" s="125"/>
      <c r="B254" s="32"/>
      <c r="C254" s="32"/>
      <c r="D254" s="32"/>
      <c r="E254" s="26"/>
      <c r="F254" s="26"/>
      <c r="G254" s="26"/>
      <c r="H254" s="32"/>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row>
    <row r="255" spans="1:45" s="2" customFormat="1" ht="13.5">
      <c r="A255" s="125"/>
      <c r="B255" s="32"/>
      <c r="C255" s="32"/>
      <c r="D255" s="32"/>
      <c r="E255" s="26"/>
      <c r="F255" s="26"/>
      <c r="G255" s="26"/>
      <c r="H255" s="32"/>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row>
    <row r="256" spans="1:45" s="2" customFormat="1" ht="13.5">
      <c r="A256" s="125"/>
      <c r="B256" s="32"/>
      <c r="C256" s="32"/>
      <c r="D256" s="32"/>
      <c r="E256" s="26"/>
      <c r="F256" s="26"/>
      <c r="G256" s="26"/>
      <c r="H256" s="32"/>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row>
    <row r="257" spans="1:45" s="2" customFormat="1" ht="13.5">
      <c r="A257" s="125"/>
      <c r="B257" s="32"/>
      <c r="C257" s="32"/>
      <c r="D257" s="32"/>
      <c r="E257" s="26"/>
      <c r="F257" s="26"/>
      <c r="G257" s="26"/>
      <c r="H257" s="32"/>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row>
    <row r="258" spans="1:45" s="2" customFormat="1" ht="13.5">
      <c r="A258" s="125"/>
      <c r="B258" s="32"/>
      <c r="C258" s="32"/>
      <c r="D258" s="32"/>
      <c r="E258" s="26"/>
      <c r="F258" s="26"/>
      <c r="G258" s="26"/>
      <c r="H258" s="32"/>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row>
    <row r="259" spans="1:45" s="2" customFormat="1" ht="13.5">
      <c r="A259" s="125"/>
      <c r="B259" s="32" t="s">
        <v>158</v>
      </c>
      <c r="C259" s="32"/>
      <c r="D259" s="32"/>
      <c r="E259" s="26"/>
      <c r="F259" s="26"/>
      <c r="G259" s="26"/>
      <c r="H259" s="32"/>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row>
    <row r="260" spans="1:45" s="2" customFormat="1" ht="13.5">
      <c r="A260" s="125"/>
      <c r="B260" s="32"/>
      <c r="C260" s="32"/>
      <c r="D260" s="32"/>
      <c r="E260" s="26"/>
      <c r="F260" s="26"/>
      <c r="G260" s="26"/>
      <c r="H260" s="32"/>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row>
    <row r="261" spans="1:45" s="2" customFormat="1" ht="13.5">
      <c r="A261" s="125"/>
      <c r="B261" s="32"/>
      <c r="C261" s="32"/>
      <c r="D261" s="32"/>
      <c r="E261" s="26"/>
      <c r="F261" s="26"/>
      <c r="G261" s="26"/>
      <c r="H261" s="32"/>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row>
    <row r="262" spans="1:45" s="2" customFormat="1" ht="13.5">
      <c r="A262" s="125"/>
      <c r="B262" s="32"/>
      <c r="C262" s="32"/>
      <c r="D262" s="32"/>
      <c r="E262" s="26"/>
      <c r="F262" s="26"/>
      <c r="G262" s="26"/>
      <c r="H262" s="32"/>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row>
    <row r="263" spans="1:45" s="2" customFormat="1" ht="13.5">
      <c r="A263" s="125"/>
      <c r="B263" s="32"/>
      <c r="C263" s="32"/>
      <c r="D263" s="32"/>
      <c r="E263" s="26"/>
      <c r="F263" s="26"/>
      <c r="G263" s="26"/>
      <c r="H263" s="32"/>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row>
    <row r="264" spans="1:45" s="2" customFormat="1" ht="13.5">
      <c r="A264" s="125"/>
      <c r="B264" s="32"/>
      <c r="C264" s="32"/>
      <c r="D264" s="32"/>
      <c r="E264" s="26"/>
      <c r="F264" s="26"/>
      <c r="G264" s="26"/>
      <c r="H264" s="32"/>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row>
    <row r="265" spans="1:45" s="2" customFormat="1" ht="13.5">
      <c r="A265" s="125"/>
      <c r="B265" s="32"/>
      <c r="C265" s="32"/>
      <c r="D265" s="32"/>
      <c r="E265" s="26"/>
      <c r="F265" s="26"/>
      <c r="G265" s="26"/>
      <c r="H265" s="32"/>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row>
    <row r="266" spans="1:45" s="2" customFormat="1" ht="13.5">
      <c r="A266" s="125"/>
      <c r="B266" s="32"/>
      <c r="C266" s="32"/>
      <c r="D266" s="32"/>
      <c r="E266" s="26"/>
      <c r="F266" s="26"/>
      <c r="G266" s="26"/>
      <c r="H266" s="32"/>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row>
    <row r="267" spans="1:45" s="2" customFormat="1" ht="13.5">
      <c r="A267" s="125"/>
      <c r="B267" s="32"/>
      <c r="C267" s="32"/>
      <c r="D267" s="32"/>
      <c r="E267" s="26"/>
      <c r="F267" s="26"/>
      <c r="G267" s="26"/>
      <c r="H267" s="32"/>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row>
    <row r="268" spans="1:45" s="2" customFormat="1" ht="13.5">
      <c r="A268" s="125"/>
      <c r="B268" s="32"/>
      <c r="C268" s="32"/>
      <c r="D268" s="32"/>
      <c r="E268" s="26"/>
      <c r="F268" s="26"/>
      <c r="G268" s="26"/>
      <c r="H268" s="32"/>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row>
    <row r="269" spans="1:45" s="2" customFormat="1" ht="13.5">
      <c r="A269" s="125"/>
      <c r="B269" s="32"/>
      <c r="C269" s="32"/>
      <c r="D269" s="32"/>
      <c r="E269" s="26"/>
      <c r="F269" s="26"/>
      <c r="G269" s="26"/>
      <c r="H269" s="32"/>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row>
    <row r="270" spans="1:45" s="2" customFormat="1" ht="13.5">
      <c r="A270" s="125"/>
      <c r="B270" s="32" t="s">
        <v>210</v>
      </c>
      <c r="C270" s="32"/>
      <c r="D270" s="32"/>
      <c r="E270" s="26"/>
      <c r="F270" s="26"/>
      <c r="G270" s="26"/>
      <c r="H270" s="32"/>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row>
    <row r="271" spans="1:45" s="2" customFormat="1" ht="13.5">
      <c r="A271" s="125"/>
      <c r="B271" s="32"/>
      <c r="C271" s="32"/>
      <c r="D271" s="32"/>
      <c r="E271" s="26"/>
      <c r="F271" s="26"/>
      <c r="G271" s="26"/>
      <c r="H271" s="32"/>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row>
    <row r="272" spans="1:45" s="2" customFormat="1" ht="13.5">
      <c r="A272" s="125"/>
      <c r="B272" s="32"/>
      <c r="C272" s="32"/>
      <c r="D272" s="32"/>
      <c r="E272" s="26"/>
      <c r="F272" s="26"/>
      <c r="G272" s="26"/>
      <c r="H272" s="32"/>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row>
    <row r="273" spans="1:45" s="2" customFormat="1" ht="13.5">
      <c r="A273" s="125"/>
      <c r="B273" s="32"/>
      <c r="C273" s="32"/>
      <c r="D273" s="32"/>
      <c r="E273" s="26"/>
      <c r="F273" s="26"/>
      <c r="G273" s="26"/>
      <c r="H273" s="32"/>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row>
    <row r="274" spans="1:45" s="2" customFormat="1" ht="13.5">
      <c r="A274" s="125"/>
      <c r="B274" s="32"/>
      <c r="C274" s="32"/>
      <c r="D274" s="32"/>
      <c r="E274" s="26"/>
      <c r="F274" s="26"/>
      <c r="G274" s="26"/>
      <c r="H274" s="32"/>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row>
    <row r="275" spans="1:45" s="2" customFormat="1" ht="13.5">
      <c r="A275" s="125"/>
      <c r="B275" s="32"/>
      <c r="C275" s="32"/>
      <c r="D275" s="32"/>
      <c r="E275" s="26"/>
      <c r="F275" s="26"/>
      <c r="G275" s="26"/>
      <c r="H275" s="32"/>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row>
    <row r="276" spans="1:45" s="2" customFormat="1" ht="13.5">
      <c r="A276" s="125"/>
      <c r="B276" s="32"/>
      <c r="C276" s="32"/>
      <c r="D276" s="32"/>
      <c r="E276" s="26"/>
      <c r="F276" s="26"/>
      <c r="G276" s="26"/>
      <c r="H276" s="32"/>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row>
    <row r="277" spans="1:45" s="2" customFormat="1" ht="13.5">
      <c r="A277" s="125"/>
      <c r="B277" s="32"/>
      <c r="C277" s="32"/>
      <c r="D277" s="32"/>
      <c r="E277" s="26"/>
      <c r="F277" s="26"/>
      <c r="G277" s="26"/>
      <c r="H277" s="32"/>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row>
    <row r="278" spans="1:45" s="2" customFormat="1" ht="13.5">
      <c r="A278" s="125"/>
      <c r="B278" s="32"/>
      <c r="C278" s="32"/>
      <c r="D278" s="32"/>
      <c r="E278" s="26"/>
      <c r="F278" s="26"/>
      <c r="G278" s="26"/>
      <c r="H278" s="32"/>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row>
    <row r="279" spans="1:45" s="2" customFormat="1" ht="13.5" customHeight="1">
      <c r="A279" s="125"/>
      <c r="B279" s="32"/>
      <c r="C279" s="32"/>
      <c r="D279" s="32"/>
      <c r="E279" s="26"/>
      <c r="F279" s="26"/>
      <c r="G279" s="26"/>
      <c r="H279" s="32"/>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row>
    <row r="280" spans="1:45" s="2" customFormat="1" ht="13.5">
      <c r="A280" s="125"/>
      <c r="B280" s="32"/>
      <c r="C280" s="32"/>
      <c r="D280" s="32"/>
      <c r="E280" s="26"/>
      <c r="F280" s="26"/>
      <c r="G280" s="26"/>
      <c r="H280" s="32"/>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row>
    <row r="281" spans="1:45" s="2" customFormat="1" ht="13.5">
      <c r="A281" s="125"/>
      <c r="B281" s="32"/>
      <c r="C281" s="32"/>
      <c r="D281" s="32"/>
      <c r="E281" s="26"/>
      <c r="F281" s="26"/>
      <c r="G281" s="26"/>
      <c r="H281" s="32"/>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row>
    <row r="282" spans="1:45" s="2" customFormat="1" ht="13.5">
      <c r="A282" s="125"/>
      <c r="B282" s="32"/>
      <c r="C282" s="32"/>
      <c r="D282" s="32"/>
      <c r="E282" s="26"/>
      <c r="F282" s="26"/>
      <c r="G282" s="26"/>
      <c r="H282" s="32"/>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row>
    <row r="283" spans="1:45" s="2" customFormat="1" ht="13.5">
      <c r="A283" s="125"/>
      <c r="B283" s="32"/>
      <c r="C283" s="32"/>
      <c r="D283" s="32"/>
      <c r="E283" s="26"/>
      <c r="F283" s="26"/>
      <c r="G283" s="26"/>
      <c r="H283" s="32"/>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row>
    <row r="284" spans="1:45" s="2" customFormat="1" ht="13.5">
      <c r="A284" s="125"/>
      <c r="B284" s="32"/>
      <c r="C284" s="32"/>
      <c r="D284" s="32"/>
      <c r="E284" s="26"/>
      <c r="F284" s="26"/>
      <c r="G284" s="26"/>
      <c r="H284" s="32"/>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row>
    <row r="285" spans="1:45" s="2" customFormat="1" ht="13.5">
      <c r="A285" s="125"/>
      <c r="B285" s="32"/>
      <c r="C285" s="32"/>
      <c r="D285" s="32"/>
      <c r="E285" s="26"/>
      <c r="F285" s="26"/>
      <c r="G285" s="26"/>
      <c r="H285" s="32"/>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row>
    <row r="286" spans="1:45" s="2" customFormat="1" ht="13.5">
      <c r="A286" s="125"/>
      <c r="B286" s="32"/>
      <c r="C286" s="32"/>
      <c r="D286" s="32"/>
      <c r="E286" s="26"/>
      <c r="F286" s="26"/>
      <c r="G286" s="26"/>
      <c r="H286" s="32"/>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row>
    <row r="287" spans="1:45" s="2" customFormat="1" ht="13.5">
      <c r="A287" s="125"/>
      <c r="B287" s="32"/>
      <c r="C287" s="32"/>
      <c r="D287" s="32"/>
      <c r="E287" s="26"/>
      <c r="F287" s="26"/>
      <c r="G287" s="26"/>
      <c r="H287" s="32"/>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row>
    <row r="288" spans="1:45" s="2" customFormat="1" ht="13.5">
      <c r="A288" s="125"/>
      <c r="B288" s="32"/>
      <c r="C288" s="32"/>
      <c r="D288" s="32"/>
      <c r="E288" s="26"/>
      <c r="F288" s="26"/>
      <c r="G288" s="26"/>
      <c r="H288" s="32"/>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row>
    <row r="289" spans="1:45" s="2" customFormat="1" ht="13.5">
      <c r="A289" s="125"/>
      <c r="B289" s="32"/>
      <c r="C289" s="32"/>
      <c r="D289" s="32"/>
      <c r="E289" s="26"/>
      <c r="F289" s="26"/>
      <c r="G289" s="26"/>
      <c r="H289" s="32"/>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row>
    <row r="290" spans="1:45" s="2" customFormat="1" ht="13.5">
      <c r="A290" s="125"/>
      <c r="B290" s="32"/>
      <c r="C290" s="32"/>
      <c r="D290" s="32"/>
      <c r="E290" s="26"/>
      <c r="F290" s="26"/>
      <c r="G290" s="26"/>
      <c r="H290" s="32"/>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row>
    <row r="291" spans="1:45" s="2" customFormat="1" ht="13.5">
      <c r="A291" s="125"/>
      <c r="B291" s="32"/>
      <c r="C291" s="32"/>
      <c r="D291" s="32"/>
      <c r="E291" s="26"/>
      <c r="F291" s="26"/>
      <c r="G291" s="26"/>
      <c r="H291" s="32"/>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row>
    <row r="292" spans="1:45" s="2" customFormat="1" ht="13.5">
      <c r="A292" s="125"/>
      <c r="B292" s="32"/>
      <c r="C292" s="32"/>
      <c r="D292" s="32"/>
      <c r="E292" s="26"/>
      <c r="F292" s="26"/>
      <c r="G292" s="26"/>
      <c r="H292" s="32"/>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row>
    <row r="293" spans="1:45" s="2" customFormat="1" ht="13.5">
      <c r="A293" s="125"/>
      <c r="B293" s="32"/>
      <c r="C293" s="32"/>
      <c r="D293" s="32"/>
      <c r="E293" s="26"/>
      <c r="F293" s="26"/>
      <c r="G293" s="26"/>
      <c r="H293" s="32"/>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row>
    <row r="294" spans="1:45" s="2" customFormat="1" ht="13.5">
      <c r="A294" s="125"/>
      <c r="B294" s="32"/>
      <c r="C294" s="32"/>
      <c r="D294" s="32"/>
      <c r="E294" s="26"/>
      <c r="F294" s="26"/>
      <c r="G294" s="26"/>
      <c r="H294" s="32"/>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row>
    <row r="295" spans="1:45" s="2" customFormat="1" ht="13.5">
      <c r="A295" s="125"/>
      <c r="B295" s="32"/>
      <c r="C295" s="32"/>
      <c r="D295" s="32"/>
      <c r="E295" s="26"/>
      <c r="F295" s="26"/>
      <c r="G295" s="26"/>
      <c r="H295" s="32"/>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row>
    <row r="296" spans="1:45" s="2" customFormat="1" ht="13.5">
      <c r="A296" s="125"/>
      <c r="B296" s="32"/>
      <c r="C296" s="32"/>
      <c r="D296" s="32"/>
      <c r="E296" s="26"/>
      <c r="F296" s="26"/>
      <c r="G296" s="26"/>
      <c r="H296" s="32"/>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row>
    <row r="297" spans="1:45" s="2" customFormat="1" ht="13.5">
      <c r="A297" s="124" t="s">
        <v>96</v>
      </c>
      <c r="B297" s="28" t="s">
        <v>35</v>
      </c>
      <c r="C297" s="28"/>
      <c r="D297" s="32"/>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row>
    <row r="298" spans="1:45" s="2" customFormat="1" ht="13.5">
      <c r="A298" s="124"/>
      <c r="B298" s="28"/>
      <c r="C298" s="28"/>
      <c r="D298" s="32"/>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row>
    <row r="299" spans="1:45" s="2" customFormat="1" ht="13.5">
      <c r="A299" s="124"/>
      <c r="B299" s="28"/>
      <c r="C299" s="28"/>
      <c r="D299" s="32"/>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row>
    <row r="300" spans="1:45" s="2" customFormat="1" ht="13.5">
      <c r="A300" s="125"/>
      <c r="B300" s="32"/>
      <c r="C300" s="32"/>
      <c r="D300" s="32"/>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row>
    <row r="301" spans="1:45" s="2" customFormat="1" ht="13.5">
      <c r="A301" s="125"/>
      <c r="B301" s="32"/>
      <c r="C301" s="32"/>
      <c r="D301" s="32"/>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row>
    <row r="302" spans="1:45" s="2" customFormat="1" ht="13.5">
      <c r="A302" s="125"/>
      <c r="B302" s="32"/>
      <c r="C302" s="32"/>
      <c r="D302" s="32"/>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row>
    <row r="303" spans="1:45" s="2" customFormat="1" ht="13.5">
      <c r="A303" s="125"/>
      <c r="B303" s="32"/>
      <c r="C303" s="32"/>
      <c r="D303" s="32"/>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row>
    <row r="304" spans="1:45" s="2" customFormat="1" ht="13.5">
      <c r="A304" s="125"/>
      <c r="B304" s="32"/>
      <c r="C304" s="32"/>
      <c r="D304" s="32"/>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row>
    <row r="305" spans="1:45" s="2" customFormat="1" ht="13.5" customHeight="1">
      <c r="A305" s="125"/>
      <c r="B305" s="32"/>
      <c r="C305" s="32"/>
      <c r="D305" s="32"/>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row>
    <row r="306" spans="1:45" s="2" customFormat="1" ht="13.5">
      <c r="A306" s="124" t="s">
        <v>181</v>
      </c>
      <c r="B306" s="28" t="s">
        <v>42</v>
      </c>
      <c r="C306" s="28"/>
      <c r="D306" s="32"/>
      <c r="E306" s="26"/>
      <c r="F306" s="26"/>
      <c r="G306" s="26"/>
      <c r="H306" s="32"/>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row>
    <row r="307" spans="1:45" s="2" customFormat="1" ht="13.5">
      <c r="A307" s="125"/>
      <c r="B307" s="32"/>
      <c r="C307" s="32"/>
      <c r="D307" s="32"/>
      <c r="E307" s="35"/>
      <c r="F307" s="49" t="s">
        <v>61</v>
      </c>
      <c r="G307" s="49"/>
      <c r="H307" s="49" t="s">
        <v>249</v>
      </c>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row>
    <row r="308" spans="1:45" s="2" customFormat="1" ht="13.5">
      <c r="A308" s="125"/>
      <c r="B308" s="32"/>
      <c r="C308" s="32"/>
      <c r="D308" s="32"/>
      <c r="E308" s="38"/>
      <c r="F308" s="115" t="s">
        <v>245</v>
      </c>
      <c r="G308" s="115"/>
      <c r="H308" s="115" t="s">
        <v>245</v>
      </c>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row>
    <row r="309" spans="1:45" s="2" customFormat="1" ht="13.5">
      <c r="A309" s="125"/>
      <c r="B309" s="32"/>
      <c r="C309" s="32"/>
      <c r="D309" s="32"/>
      <c r="E309" s="38"/>
      <c r="F309" s="38"/>
      <c r="G309" s="38"/>
      <c r="H309" s="38"/>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row>
    <row r="310" spans="1:45" s="2" customFormat="1" ht="13.5">
      <c r="A310" s="125"/>
      <c r="B310" s="32" t="s">
        <v>45</v>
      </c>
      <c r="C310" s="32"/>
      <c r="D310" s="32"/>
      <c r="E310" s="37"/>
      <c r="F310" s="37">
        <f>PL!D38</f>
        <v>2123441</v>
      </c>
      <c r="G310" s="37"/>
      <c r="H310" s="37">
        <f>PL!G38</f>
        <v>4082749</v>
      </c>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row>
    <row r="311" spans="1:45" s="2" customFormat="1" ht="13.5">
      <c r="A311" s="125"/>
      <c r="B311" s="32"/>
      <c r="C311" s="32"/>
      <c r="D311" s="32"/>
      <c r="E311" s="37"/>
      <c r="F311" s="37"/>
      <c r="G311" s="37"/>
      <c r="H311" s="37"/>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row>
    <row r="312" spans="1:45" s="2" customFormat="1" ht="13.5">
      <c r="A312" s="125"/>
      <c r="B312" s="32" t="s">
        <v>53</v>
      </c>
      <c r="C312" s="32"/>
      <c r="D312" s="32"/>
      <c r="E312" s="37"/>
      <c r="F312" s="3">
        <v>283540000</v>
      </c>
      <c r="G312" s="3"/>
      <c r="H312" s="3">
        <v>283540000</v>
      </c>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row>
    <row r="313" spans="1:45" s="2" customFormat="1" ht="13.5">
      <c r="A313" s="125"/>
      <c r="B313" s="32"/>
      <c r="C313" s="32"/>
      <c r="D313" s="32"/>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row>
    <row r="314" spans="1:45" s="2" customFormat="1" ht="13.5">
      <c r="A314" s="125"/>
      <c r="B314" s="32" t="s">
        <v>102</v>
      </c>
      <c r="C314" s="32"/>
      <c r="D314" s="32"/>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row>
    <row r="315" spans="1:45" s="2" customFormat="1" ht="13.5">
      <c r="A315" s="125"/>
      <c r="B315" s="39" t="s">
        <v>47</v>
      </c>
      <c r="C315" s="39"/>
      <c r="D315" s="39"/>
      <c r="E315" s="52"/>
      <c r="F315" s="52">
        <f>F310/F312*100</f>
        <v>0.7489035056782112</v>
      </c>
      <c r="G315" s="52"/>
      <c r="H315" s="52">
        <f>H310/H312*100</f>
        <v>1.4399199407491006</v>
      </c>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row>
    <row r="316" spans="1:45" s="2" customFormat="1" ht="14.25" thickBot="1">
      <c r="A316" s="125"/>
      <c r="B316" s="39" t="s">
        <v>46</v>
      </c>
      <c r="C316" s="39"/>
      <c r="D316" s="39"/>
      <c r="E316" s="35"/>
      <c r="F316" s="122">
        <f>F315</f>
        <v>0.7489035056782112</v>
      </c>
      <c r="G316" s="122"/>
      <c r="H316" s="122">
        <f>H315</f>
        <v>1.4399199407491006</v>
      </c>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row>
    <row r="317" spans="1:45" s="2" customFormat="1" ht="13.5">
      <c r="A317" s="125"/>
      <c r="B317" s="24"/>
      <c r="C317" s="24"/>
      <c r="D317" s="24"/>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row>
    <row r="318" spans="1:45" s="2" customFormat="1" ht="13.5">
      <c r="A318" s="124" t="s">
        <v>182</v>
      </c>
      <c r="B318" s="28" t="s">
        <v>132</v>
      </c>
      <c r="C318" s="28"/>
      <c r="D318" s="32"/>
      <c r="E318" s="26"/>
      <c r="F318" s="26"/>
      <c r="G318" s="26"/>
      <c r="H318" s="32"/>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row>
    <row r="319" spans="1:45" s="2" customFormat="1" ht="13.5">
      <c r="A319" s="125"/>
      <c r="B319" s="32"/>
      <c r="C319" s="32"/>
      <c r="D319" s="32"/>
      <c r="E319" s="26"/>
      <c r="F319" s="26"/>
      <c r="G319" s="26"/>
      <c r="H319" s="32"/>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row>
    <row r="320" spans="1:45" s="2" customFormat="1" ht="13.5">
      <c r="A320" s="18"/>
      <c r="B320" s="32"/>
      <c r="C320" s="32"/>
      <c r="D320" s="32"/>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row>
    <row r="321" spans="1:45" s="2" customFormat="1" ht="13.5">
      <c r="A321" s="18"/>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row>
    <row r="322" spans="1:45" s="2" customFormat="1" ht="13.5">
      <c r="A322" s="18"/>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row>
    <row r="323" spans="1:45" s="2" customFormat="1" ht="13.5">
      <c r="A323" s="18"/>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row>
    <row r="324" spans="1:45" s="2" customFormat="1" ht="13.5">
      <c r="A324" s="18"/>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row>
    <row r="325" spans="1:45" s="2" customFormat="1" ht="13.5">
      <c r="A325" s="18"/>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row>
    <row r="326" spans="1:45" s="2" customFormat="1" ht="13.5">
      <c r="A326" s="18"/>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row>
    <row r="327" spans="1:45" s="2" customFormat="1" ht="13.5">
      <c r="A327" s="18"/>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row>
    <row r="328" spans="1:45" s="2" customFormat="1" ht="13.5">
      <c r="A328" s="18"/>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row>
    <row r="329" spans="1:45" s="2" customFormat="1" ht="13.5">
      <c r="A329" s="18"/>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row>
    <row r="330" spans="1:45" s="2" customFormat="1" ht="13.5">
      <c r="A330" s="18"/>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row>
    <row r="331" spans="1:45" s="2" customFormat="1" ht="13.5">
      <c r="A331" s="18"/>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row>
    <row r="332" spans="1:45" s="2" customFormat="1" ht="13.5">
      <c r="A332" s="18"/>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row>
    <row r="333" spans="1:45" s="2" customFormat="1" ht="13.5">
      <c r="A333" s="18"/>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row>
    <row r="334" spans="1:45" s="2" customFormat="1" ht="13.5">
      <c r="A334" s="18"/>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row>
    <row r="335" spans="1:45" s="2" customFormat="1" ht="13.5">
      <c r="A335" s="18"/>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row>
    <row r="336" spans="1:45" s="2" customFormat="1" ht="13.5">
      <c r="A336" s="18"/>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row>
    <row r="337" spans="1:45" s="2" customFormat="1" ht="13.5">
      <c r="A337" s="18"/>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row>
    <row r="338" spans="1:45" s="2" customFormat="1" ht="13.5">
      <c r="A338" s="18"/>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row>
    <row r="339" spans="1:45" s="2" customFormat="1" ht="13.5">
      <c r="A339" s="18"/>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row>
    <row r="340" spans="1:45" s="2" customFormat="1" ht="13.5">
      <c r="A340" s="18"/>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row>
    <row r="341" spans="1:45" s="2" customFormat="1" ht="13.5">
      <c r="A341" s="18"/>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row>
    <row r="342" spans="1:45" s="2" customFormat="1" ht="13.5">
      <c r="A342" s="18"/>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row>
    <row r="343" spans="1:45" s="2" customFormat="1" ht="13.5">
      <c r="A343" s="18"/>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row>
    <row r="344" spans="1:45" s="2" customFormat="1" ht="13.5">
      <c r="A344" s="18"/>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row>
    <row r="345" spans="1:45" s="2" customFormat="1" ht="13.5">
      <c r="A345" s="18"/>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row>
    <row r="346" spans="1:45" s="2" customFormat="1" ht="13.5">
      <c r="A346" s="18"/>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row>
    <row r="347" spans="1:45" s="2" customFormat="1" ht="13.5">
      <c r="A347" s="18"/>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row>
    <row r="348" spans="1:45" s="2" customFormat="1" ht="13.5">
      <c r="A348" s="18"/>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row>
    <row r="349" spans="1:45" s="2" customFormat="1" ht="13.5">
      <c r="A349" s="18"/>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row>
    <row r="350" spans="1:45" s="2" customFormat="1" ht="13.5">
      <c r="A350" s="18"/>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row>
    <row r="351" spans="1:45" s="2" customFormat="1" ht="13.5">
      <c r="A351" s="18"/>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row>
    <row r="352" spans="1:45" s="2" customFormat="1" ht="13.5">
      <c r="A352" s="18"/>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row>
    <row r="353" spans="1:45" s="2" customFormat="1" ht="13.5">
      <c r="A353" s="18"/>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row>
    <row r="354" spans="1:45" s="2" customFormat="1" ht="13.5">
      <c r="A354" s="18"/>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row>
    <row r="355" spans="1:45" s="2" customFormat="1" ht="13.5">
      <c r="A355" s="18"/>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row>
    <row r="356" spans="1:45" s="2" customFormat="1" ht="13.5">
      <c r="A356" s="18"/>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row>
    <row r="357" spans="1:45" s="2" customFormat="1" ht="13.5">
      <c r="A357" s="18"/>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row>
    <row r="358" spans="1:45" s="2" customFormat="1" ht="13.5">
      <c r="A358" s="18"/>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row>
    <row r="359" spans="1:45" s="2" customFormat="1" ht="13.5">
      <c r="A359" s="18"/>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row>
    <row r="360" spans="1:45" s="2" customFormat="1" ht="13.5">
      <c r="A360" s="18"/>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row>
    <row r="361" spans="1:45" s="2" customFormat="1" ht="13.5">
      <c r="A361" s="18"/>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row>
    <row r="362" spans="1:45" s="2" customFormat="1" ht="13.5">
      <c r="A362" s="18"/>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row>
    <row r="363" spans="1:45" s="2" customFormat="1" ht="13.5">
      <c r="A363" s="18"/>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row>
    <row r="364" spans="1:45" s="2" customFormat="1" ht="13.5">
      <c r="A364" s="18"/>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row>
    <row r="365" spans="1:45" s="2" customFormat="1" ht="13.5">
      <c r="A365" s="18"/>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row>
    <row r="366" spans="1:45" s="2" customFormat="1" ht="13.5">
      <c r="A366" s="18"/>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row>
    <row r="367" spans="1:45" s="2" customFormat="1" ht="13.5">
      <c r="A367" s="18"/>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row>
    <row r="368" spans="1:45" s="2" customFormat="1" ht="13.5">
      <c r="A368" s="18"/>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row>
    <row r="369" spans="1:45" s="2" customFormat="1" ht="13.5">
      <c r="A369" s="18"/>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row>
    <row r="370" spans="1:45" s="2" customFormat="1" ht="13.5">
      <c r="A370" s="18"/>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row>
    <row r="371" spans="1:45" s="2" customFormat="1" ht="13.5">
      <c r="A371" s="18"/>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row>
    <row r="372" spans="1:45" s="2" customFormat="1" ht="13.5">
      <c r="A372" s="18"/>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row>
    <row r="373" spans="1:45" s="2" customFormat="1" ht="13.5">
      <c r="A373" s="18"/>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row>
    <row r="374" spans="1:45" s="2" customFormat="1" ht="13.5">
      <c r="A374" s="18"/>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row>
    <row r="375" spans="1:45" s="2" customFormat="1" ht="13.5">
      <c r="A375" s="18"/>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row>
    <row r="376" spans="1:45" s="2" customFormat="1" ht="13.5">
      <c r="A376" s="18"/>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row>
    <row r="377" spans="1:45" s="2" customFormat="1" ht="13.5">
      <c r="A377" s="18"/>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row>
    <row r="378" spans="1:45" s="2" customFormat="1" ht="13.5">
      <c r="A378" s="18"/>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row>
    <row r="379" spans="1:45" s="2" customFormat="1" ht="13.5">
      <c r="A379" s="18"/>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row>
    <row r="380" spans="1:45" s="2" customFormat="1" ht="13.5">
      <c r="A380" s="18"/>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row>
    <row r="381" spans="1:45" s="2" customFormat="1" ht="13.5">
      <c r="A381" s="18"/>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row>
    <row r="382" spans="1:45" s="2" customFormat="1" ht="13.5">
      <c r="A382" s="18"/>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row>
    <row r="383" spans="1:45" s="2" customFormat="1" ht="13.5">
      <c r="A383" s="18"/>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row>
    <row r="384" spans="1:45" s="2" customFormat="1" ht="13.5">
      <c r="A384" s="18"/>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row>
    <row r="385" spans="1:45" s="2" customFormat="1" ht="13.5">
      <c r="A385" s="18"/>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row>
    <row r="386" spans="1:45" s="2" customFormat="1" ht="13.5">
      <c r="A386" s="18"/>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row>
    <row r="387" spans="1:45" s="2" customFormat="1" ht="13.5">
      <c r="A387" s="18"/>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row>
    <row r="388" spans="1:45" s="2" customFormat="1" ht="13.5">
      <c r="A388" s="18"/>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row>
    <row r="389" spans="1:45" s="2" customFormat="1" ht="13.5">
      <c r="A389" s="18"/>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row>
    <row r="390" spans="1:45" s="2" customFormat="1" ht="13.5">
      <c r="A390" s="18"/>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row>
    <row r="391" spans="1:45" s="2" customFormat="1" ht="13.5">
      <c r="A391" s="18"/>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row>
    <row r="392" spans="1:45" s="2" customFormat="1" ht="13.5">
      <c r="A392" s="18"/>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row>
    <row r="393" spans="1:45" s="2" customFormat="1" ht="13.5">
      <c r="A393" s="18"/>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row>
    <row r="394" spans="1:45" s="2" customFormat="1" ht="13.5">
      <c r="A394" s="18"/>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row>
    <row r="395" spans="1:45" s="2" customFormat="1" ht="13.5">
      <c r="A395" s="18"/>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row>
    <row r="396" spans="1:45" s="2" customFormat="1" ht="13.5">
      <c r="A396" s="18"/>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row>
    <row r="397" spans="1:45" s="2" customFormat="1" ht="13.5">
      <c r="A397" s="18"/>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row>
    <row r="398" spans="1:45" s="2" customFormat="1" ht="13.5">
      <c r="A398" s="18"/>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row>
    <row r="399" spans="1:45" s="2" customFormat="1" ht="13.5">
      <c r="A399" s="18"/>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row>
    <row r="400" spans="1:45" s="2" customFormat="1" ht="13.5">
      <c r="A400" s="18"/>
      <c r="B400" s="26"/>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row>
    <row r="401" spans="1:45" s="2" customFormat="1" ht="13.5">
      <c r="A401" s="18"/>
      <c r="B401" s="26"/>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row>
    <row r="402" spans="1:45" s="2" customFormat="1" ht="13.5">
      <c r="A402" s="18"/>
      <c r="B402" s="26"/>
      <c r="C402" s="26"/>
      <c r="D402" s="26"/>
      <c r="E402" s="26"/>
      <c r="F402" s="26"/>
      <c r="G402" s="26"/>
      <c r="H402" s="26"/>
      <c r="I402" s="26"/>
      <c r="J402" s="26"/>
      <c r="K402" s="26"/>
      <c r="L402" s="26"/>
      <c r="M402" s="26"/>
      <c r="N402" s="26"/>
      <c r="O402" s="26"/>
      <c r="P402" s="26"/>
      <c r="Q402" s="26"/>
      <c r="R402" s="26"/>
      <c r="S402" s="26"/>
      <c r="T402" s="26"/>
      <c r="U402" s="26"/>
      <c r="V402" s="26"/>
      <c r="W402" s="26"/>
      <c r="X402" s="26"/>
      <c r="Y402" s="26"/>
      <c r="Z402" s="26"/>
      <c r="AA402" s="26"/>
      <c r="AB402" s="26"/>
      <c r="AC402" s="26"/>
      <c r="AD402" s="26"/>
      <c r="AE402" s="26"/>
      <c r="AF402" s="26"/>
      <c r="AG402" s="26"/>
      <c r="AH402" s="26"/>
      <c r="AI402" s="26"/>
      <c r="AJ402" s="26"/>
      <c r="AK402" s="26"/>
      <c r="AL402" s="26"/>
      <c r="AM402" s="26"/>
      <c r="AN402" s="26"/>
      <c r="AO402" s="26"/>
      <c r="AP402" s="26"/>
      <c r="AQ402" s="26"/>
      <c r="AR402" s="26"/>
      <c r="AS402" s="26"/>
    </row>
    <row r="403" spans="1:45" s="2" customFormat="1" ht="13.5">
      <c r="A403" s="18"/>
      <c r="B403" s="26"/>
      <c r="C403" s="26"/>
      <c r="D403" s="26"/>
      <c r="E403" s="26"/>
      <c r="F403" s="26"/>
      <c r="G403" s="26"/>
      <c r="H403" s="26"/>
      <c r="I403" s="26"/>
      <c r="J403" s="26"/>
      <c r="K403" s="26"/>
      <c r="L403" s="26"/>
      <c r="M403" s="26"/>
      <c r="N403" s="26"/>
      <c r="O403" s="26"/>
      <c r="P403" s="26"/>
      <c r="Q403" s="26"/>
      <c r="R403" s="26"/>
      <c r="S403" s="26"/>
      <c r="T403" s="26"/>
      <c r="U403" s="26"/>
      <c r="V403" s="26"/>
      <c r="W403" s="26"/>
      <c r="X403" s="26"/>
      <c r="Y403" s="26"/>
      <c r="Z403" s="26"/>
      <c r="AA403" s="26"/>
      <c r="AB403" s="26"/>
      <c r="AC403" s="26"/>
      <c r="AD403" s="26"/>
      <c r="AE403" s="26"/>
      <c r="AF403" s="26"/>
      <c r="AG403" s="26"/>
      <c r="AH403" s="26"/>
      <c r="AI403" s="26"/>
      <c r="AJ403" s="26"/>
      <c r="AK403" s="26"/>
      <c r="AL403" s="26"/>
      <c r="AM403" s="26"/>
      <c r="AN403" s="26"/>
      <c r="AO403" s="26"/>
      <c r="AP403" s="26"/>
      <c r="AQ403" s="26"/>
      <c r="AR403" s="26"/>
      <c r="AS403" s="26"/>
    </row>
    <row r="404" spans="1:45" s="2" customFormat="1" ht="13.5">
      <c r="A404" s="18"/>
      <c r="B404" s="26"/>
      <c r="C404" s="26"/>
      <c r="D404" s="26"/>
      <c r="E404" s="26"/>
      <c r="F404" s="26"/>
      <c r="G404" s="26"/>
      <c r="H404" s="26"/>
      <c r="I404" s="26"/>
      <c r="J404" s="26"/>
      <c r="K404" s="26"/>
      <c r="L404" s="26"/>
      <c r="M404" s="26"/>
      <c r="N404" s="26"/>
      <c r="O404" s="26"/>
      <c r="P404" s="26"/>
      <c r="Q404" s="26"/>
      <c r="R404" s="26"/>
      <c r="S404" s="26"/>
      <c r="T404" s="26"/>
      <c r="U404" s="26"/>
      <c r="V404" s="26"/>
      <c r="W404" s="26"/>
      <c r="X404" s="26"/>
      <c r="Y404" s="26"/>
      <c r="Z404" s="26"/>
      <c r="AA404" s="26"/>
      <c r="AB404" s="26"/>
      <c r="AC404" s="26"/>
      <c r="AD404" s="26"/>
      <c r="AE404" s="26"/>
      <c r="AF404" s="26"/>
      <c r="AG404" s="26"/>
      <c r="AH404" s="26"/>
      <c r="AI404" s="26"/>
      <c r="AJ404" s="26"/>
      <c r="AK404" s="26"/>
      <c r="AL404" s="26"/>
      <c r="AM404" s="26"/>
      <c r="AN404" s="26"/>
      <c r="AO404" s="26"/>
      <c r="AP404" s="26"/>
      <c r="AQ404" s="26"/>
      <c r="AR404" s="26"/>
      <c r="AS404" s="26"/>
    </row>
    <row r="405" spans="1:45" s="2" customFormat="1" ht="13.5">
      <c r="A405" s="18"/>
      <c r="B405" s="26"/>
      <c r="C405" s="26"/>
      <c r="D405" s="26"/>
      <c r="E405" s="26"/>
      <c r="F405" s="26"/>
      <c r="G405" s="26"/>
      <c r="H405" s="26"/>
      <c r="I405" s="26"/>
      <c r="J405" s="26"/>
      <c r="K405" s="26"/>
      <c r="L405" s="26"/>
      <c r="M405" s="26"/>
      <c r="N405" s="26"/>
      <c r="O405" s="26"/>
      <c r="P405" s="26"/>
      <c r="Q405" s="26"/>
      <c r="R405" s="26"/>
      <c r="S405" s="26"/>
      <c r="T405" s="26"/>
      <c r="U405" s="26"/>
      <c r="V405" s="26"/>
      <c r="W405" s="26"/>
      <c r="X405" s="26"/>
      <c r="Y405" s="26"/>
      <c r="Z405" s="26"/>
      <c r="AA405" s="26"/>
      <c r="AB405" s="26"/>
      <c r="AC405" s="26"/>
      <c r="AD405" s="26"/>
      <c r="AE405" s="26"/>
      <c r="AF405" s="26"/>
      <c r="AG405" s="26"/>
      <c r="AH405" s="26"/>
      <c r="AI405" s="26"/>
      <c r="AJ405" s="26"/>
      <c r="AK405" s="26"/>
      <c r="AL405" s="26"/>
      <c r="AM405" s="26"/>
      <c r="AN405" s="26"/>
      <c r="AO405" s="26"/>
      <c r="AP405" s="26"/>
      <c r="AQ405" s="26"/>
      <c r="AR405" s="26"/>
      <c r="AS405" s="26"/>
    </row>
    <row r="406" spans="1:45" s="2" customFormat="1" ht="13.5">
      <c r="A406" s="18"/>
      <c r="B406" s="26"/>
      <c r="C406" s="26"/>
      <c r="D406" s="26"/>
      <c r="E406" s="26"/>
      <c r="F406" s="26"/>
      <c r="G406" s="26"/>
      <c r="H406" s="26"/>
      <c r="I406" s="26"/>
      <c r="J406" s="26"/>
      <c r="K406" s="26"/>
      <c r="L406" s="26"/>
      <c r="M406" s="26"/>
      <c r="N406" s="26"/>
      <c r="O406" s="26"/>
      <c r="P406" s="26"/>
      <c r="Q406" s="26"/>
      <c r="R406" s="26"/>
      <c r="S406" s="26"/>
      <c r="T406" s="26"/>
      <c r="U406" s="26"/>
      <c r="V406" s="26"/>
      <c r="W406" s="26"/>
      <c r="X406" s="26"/>
      <c r="Y406" s="26"/>
      <c r="Z406" s="26"/>
      <c r="AA406" s="26"/>
      <c r="AB406" s="26"/>
      <c r="AC406" s="26"/>
      <c r="AD406" s="26"/>
      <c r="AE406" s="26"/>
      <c r="AF406" s="26"/>
      <c r="AG406" s="26"/>
      <c r="AH406" s="26"/>
      <c r="AI406" s="26"/>
      <c r="AJ406" s="26"/>
      <c r="AK406" s="26"/>
      <c r="AL406" s="26"/>
      <c r="AM406" s="26"/>
      <c r="AN406" s="26"/>
      <c r="AO406" s="26"/>
      <c r="AP406" s="26"/>
      <c r="AQ406" s="26"/>
      <c r="AR406" s="26"/>
      <c r="AS406" s="26"/>
    </row>
    <row r="407" spans="1:45" s="2" customFormat="1" ht="13.5">
      <c r="A407" s="18"/>
      <c r="B407" s="26"/>
      <c r="C407" s="26"/>
      <c r="D407" s="26"/>
      <c r="E407" s="26"/>
      <c r="F407" s="26"/>
      <c r="G407" s="26"/>
      <c r="H407" s="26"/>
      <c r="I407" s="26"/>
      <c r="J407" s="26"/>
      <c r="K407" s="26"/>
      <c r="L407" s="26"/>
      <c r="M407" s="26"/>
      <c r="N407" s="26"/>
      <c r="O407" s="26"/>
      <c r="P407" s="26"/>
      <c r="Q407" s="26"/>
      <c r="R407" s="26"/>
      <c r="S407" s="26"/>
      <c r="T407" s="26"/>
      <c r="U407" s="26"/>
      <c r="V407" s="26"/>
      <c r="W407" s="26"/>
      <c r="X407" s="26"/>
      <c r="Y407" s="26"/>
      <c r="Z407" s="26"/>
      <c r="AA407" s="26"/>
      <c r="AB407" s="26"/>
      <c r="AC407" s="26"/>
      <c r="AD407" s="26"/>
      <c r="AE407" s="26"/>
      <c r="AF407" s="26"/>
      <c r="AG407" s="26"/>
      <c r="AH407" s="26"/>
      <c r="AI407" s="26"/>
      <c r="AJ407" s="26"/>
      <c r="AK407" s="26"/>
      <c r="AL407" s="26"/>
      <c r="AM407" s="26"/>
      <c r="AN407" s="26"/>
      <c r="AO407" s="26"/>
      <c r="AP407" s="26"/>
      <c r="AQ407" s="26"/>
      <c r="AR407" s="26"/>
      <c r="AS407" s="26"/>
    </row>
    <row r="408" spans="1:45" s="2" customFormat="1" ht="13.5">
      <c r="A408" s="18"/>
      <c r="B408" s="26"/>
      <c r="C408" s="26"/>
      <c r="D408" s="26"/>
      <c r="E408" s="26"/>
      <c r="F408" s="26"/>
      <c r="G408" s="26"/>
      <c r="H408" s="26"/>
      <c r="I408" s="26"/>
      <c r="J408" s="26"/>
      <c r="K408" s="26"/>
      <c r="L408" s="26"/>
      <c r="M408" s="26"/>
      <c r="N408" s="26"/>
      <c r="O408" s="26"/>
      <c r="P408" s="26"/>
      <c r="Q408" s="26"/>
      <c r="R408" s="26"/>
      <c r="S408" s="26"/>
      <c r="T408" s="26"/>
      <c r="U408" s="26"/>
      <c r="V408" s="26"/>
      <c r="W408" s="26"/>
      <c r="X408" s="26"/>
      <c r="Y408" s="26"/>
      <c r="Z408" s="26"/>
      <c r="AA408" s="26"/>
      <c r="AB408" s="26"/>
      <c r="AC408" s="26"/>
      <c r="AD408" s="26"/>
      <c r="AE408" s="26"/>
      <c r="AF408" s="26"/>
      <c r="AG408" s="26"/>
      <c r="AH408" s="26"/>
      <c r="AI408" s="26"/>
      <c r="AJ408" s="26"/>
      <c r="AK408" s="26"/>
      <c r="AL408" s="26"/>
      <c r="AM408" s="26"/>
      <c r="AN408" s="26"/>
      <c r="AO408" s="26"/>
      <c r="AP408" s="26"/>
      <c r="AQ408" s="26"/>
      <c r="AR408" s="26"/>
      <c r="AS408" s="26"/>
    </row>
    <row r="409" spans="1:45" s="2" customFormat="1" ht="13.5">
      <c r="A409" s="18"/>
      <c r="B409" s="26"/>
      <c r="C409" s="26"/>
      <c r="D409" s="26"/>
      <c r="E409" s="26"/>
      <c r="F409" s="26"/>
      <c r="G409" s="26"/>
      <c r="H409" s="26"/>
      <c r="I409" s="26"/>
      <c r="J409" s="26"/>
      <c r="K409" s="26"/>
      <c r="L409" s="26"/>
      <c r="M409" s="26"/>
      <c r="N409" s="26"/>
      <c r="O409" s="26"/>
      <c r="P409" s="26"/>
      <c r="Q409" s="26"/>
      <c r="R409" s="26"/>
      <c r="S409" s="26"/>
      <c r="T409" s="26"/>
      <c r="U409" s="26"/>
      <c r="V409" s="26"/>
      <c r="W409" s="26"/>
      <c r="X409" s="26"/>
      <c r="Y409" s="26"/>
      <c r="Z409" s="26"/>
      <c r="AA409" s="26"/>
      <c r="AB409" s="26"/>
      <c r="AC409" s="26"/>
      <c r="AD409" s="26"/>
      <c r="AE409" s="26"/>
      <c r="AF409" s="26"/>
      <c r="AG409" s="26"/>
      <c r="AH409" s="26"/>
      <c r="AI409" s="26"/>
      <c r="AJ409" s="26"/>
      <c r="AK409" s="26"/>
      <c r="AL409" s="26"/>
      <c r="AM409" s="26"/>
      <c r="AN409" s="26"/>
      <c r="AO409" s="26"/>
      <c r="AP409" s="26"/>
      <c r="AQ409" s="26"/>
      <c r="AR409" s="26"/>
      <c r="AS409" s="26"/>
    </row>
    <row r="410" spans="1:45" s="2" customFormat="1" ht="13.5">
      <c r="A410" s="18"/>
      <c r="B410" s="26"/>
      <c r="C410" s="26"/>
      <c r="D410" s="26"/>
      <c r="E410" s="26"/>
      <c r="F410" s="26"/>
      <c r="G410" s="26"/>
      <c r="H410" s="26"/>
      <c r="I410" s="26"/>
      <c r="J410" s="26"/>
      <c r="K410" s="26"/>
      <c r="L410" s="26"/>
      <c r="M410" s="26"/>
      <c r="N410" s="26"/>
      <c r="O410" s="26"/>
      <c r="P410" s="26"/>
      <c r="Q410" s="26"/>
      <c r="R410" s="26"/>
      <c r="S410" s="26"/>
      <c r="T410" s="26"/>
      <c r="U410" s="26"/>
      <c r="V410" s="26"/>
      <c r="W410" s="26"/>
      <c r="X410" s="26"/>
      <c r="Y410" s="26"/>
      <c r="Z410" s="26"/>
      <c r="AA410" s="26"/>
      <c r="AB410" s="26"/>
      <c r="AC410" s="26"/>
      <c r="AD410" s="26"/>
      <c r="AE410" s="26"/>
      <c r="AF410" s="26"/>
      <c r="AG410" s="26"/>
      <c r="AH410" s="26"/>
      <c r="AI410" s="26"/>
      <c r="AJ410" s="26"/>
      <c r="AK410" s="26"/>
      <c r="AL410" s="26"/>
      <c r="AM410" s="26"/>
      <c r="AN410" s="26"/>
      <c r="AO410" s="26"/>
      <c r="AP410" s="26"/>
      <c r="AQ410" s="26"/>
      <c r="AR410" s="26"/>
      <c r="AS410" s="26"/>
    </row>
    <row r="411" spans="1:45" s="2" customFormat="1" ht="13.5">
      <c r="A411" s="18"/>
      <c r="B411" s="26"/>
      <c r="C411" s="26"/>
      <c r="D411" s="26"/>
      <c r="E411" s="26"/>
      <c r="F411" s="26"/>
      <c r="G411" s="26"/>
      <c r="H411" s="26"/>
      <c r="I411" s="26"/>
      <c r="J411" s="26"/>
      <c r="K411" s="26"/>
      <c r="L411" s="26"/>
      <c r="M411" s="26"/>
      <c r="N411" s="26"/>
      <c r="O411" s="26"/>
      <c r="P411" s="26"/>
      <c r="Q411" s="26"/>
      <c r="R411" s="26"/>
      <c r="S411" s="26"/>
      <c r="T411" s="26"/>
      <c r="U411" s="26"/>
      <c r="V411" s="26"/>
      <c r="W411" s="26"/>
      <c r="X411" s="26"/>
      <c r="Y411" s="26"/>
      <c r="Z411" s="26"/>
      <c r="AA411" s="26"/>
      <c r="AB411" s="26"/>
      <c r="AC411" s="26"/>
      <c r="AD411" s="26"/>
      <c r="AE411" s="26"/>
      <c r="AF411" s="26"/>
      <c r="AG411" s="26"/>
      <c r="AH411" s="26"/>
      <c r="AI411" s="26"/>
      <c r="AJ411" s="26"/>
      <c r="AK411" s="26"/>
      <c r="AL411" s="26"/>
      <c r="AM411" s="26"/>
      <c r="AN411" s="26"/>
      <c r="AO411" s="26"/>
      <c r="AP411" s="26"/>
      <c r="AQ411" s="26"/>
      <c r="AR411" s="26"/>
      <c r="AS411" s="26"/>
    </row>
    <row r="412" spans="1:45" s="2" customFormat="1" ht="13.5">
      <c r="A412" s="18"/>
      <c r="B412" s="26"/>
      <c r="C412" s="26"/>
      <c r="D412" s="26"/>
      <c r="E412" s="26"/>
      <c r="F412" s="26"/>
      <c r="G412" s="26"/>
      <c r="H412" s="26"/>
      <c r="I412" s="26"/>
      <c r="J412" s="26"/>
      <c r="K412" s="26"/>
      <c r="L412" s="26"/>
      <c r="M412" s="26"/>
      <c r="N412" s="26"/>
      <c r="O412" s="26"/>
      <c r="P412" s="26"/>
      <c r="Q412" s="26"/>
      <c r="R412" s="26"/>
      <c r="S412" s="26"/>
      <c r="T412" s="26"/>
      <c r="U412" s="26"/>
      <c r="V412" s="26"/>
      <c r="W412" s="26"/>
      <c r="X412" s="26"/>
      <c r="Y412" s="26"/>
      <c r="Z412" s="26"/>
      <c r="AA412" s="26"/>
      <c r="AB412" s="26"/>
      <c r="AC412" s="26"/>
      <c r="AD412" s="26"/>
      <c r="AE412" s="26"/>
      <c r="AF412" s="26"/>
      <c r="AG412" s="26"/>
      <c r="AH412" s="26"/>
      <c r="AI412" s="26"/>
      <c r="AJ412" s="26"/>
      <c r="AK412" s="26"/>
      <c r="AL412" s="26"/>
      <c r="AM412" s="26"/>
      <c r="AN412" s="26"/>
      <c r="AO412" s="26"/>
      <c r="AP412" s="26"/>
      <c r="AQ412" s="26"/>
      <c r="AR412" s="26"/>
      <c r="AS412" s="26"/>
    </row>
    <row r="413" spans="1:45" s="2" customFormat="1" ht="13.5">
      <c r="A413" s="18"/>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row>
    <row r="414" spans="1:45" s="2" customFormat="1" ht="13.5">
      <c r="A414" s="18"/>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row>
    <row r="415" spans="1:45" s="2" customFormat="1" ht="13.5">
      <c r="A415" s="18"/>
      <c r="B415" s="26"/>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row>
    <row r="416" spans="1:45" s="2" customFormat="1" ht="13.5">
      <c r="A416" s="18"/>
      <c r="B416" s="26"/>
      <c r="C416" s="26"/>
      <c r="D416" s="26"/>
      <c r="E416" s="26"/>
      <c r="F416" s="26"/>
      <c r="G416" s="26"/>
      <c r="H416" s="26"/>
      <c r="I416" s="26"/>
      <c r="J416" s="26"/>
      <c r="K416" s="26"/>
      <c r="L416" s="26"/>
      <c r="M416" s="26"/>
      <c r="N416" s="26"/>
      <c r="O416" s="26"/>
      <c r="P416" s="26"/>
      <c r="Q416" s="26"/>
      <c r="R416" s="26"/>
      <c r="S416" s="26"/>
      <c r="T416" s="26"/>
      <c r="U416" s="26"/>
      <c r="V416" s="26"/>
      <c r="W416" s="26"/>
      <c r="X416" s="26"/>
      <c r="Y416" s="26"/>
      <c r="Z416" s="26"/>
      <c r="AA416" s="26"/>
      <c r="AB416" s="26"/>
      <c r="AC416" s="26"/>
      <c r="AD416" s="26"/>
      <c r="AE416" s="26"/>
      <c r="AF416" s="26"/>
      <c r="AG416" s="26"/>
      <c r="AH416" s="26"/>
      <c r="AI416" s="26"/>
      <c r="AJ416" s="26"/>
      <c r="AK416" s="26"/>
      <c r="AL416" s="26"/>
      <c r="AM416" s="26"/>
      <c r="AN416" s="26"/>
      <c r="AO416" s="26"/>
      <c r="AP416" s="26"/>
      <c r="AQ416" s="26"/>
      <c r="AR416" s="26"/>
      <c r="AS416" s="26"/>
    </row>
    <row r="417" spans="1:45" s="2" customFormat="1" ht="13.5">
      <c r="A417" s="18"/>
      <c r="B417" s="26"/>
      <c r="C417" s="26"/>
      <c r="D417" s="26"/>
      <c r="E417" s="26"/>
      <c r="F417" s="26"/>
      <c r="G417" s="26"/>
      <c r="H417" s="26"/>
      <c r="I417" s="26"/>
      <c r="J417" s="26"/>
      <c r="K417" s="26"/>
      <c r="L417" s="26"/>
      <c r="M417" s="26"/>
      <c r="N417" s="26"/>
      <c r="O417" s="26"/>
      <c r="P417" s="26"/>
      <c r="Q417" s="26"/>
      <c r="R417" s="26"/>
      <c r="S417" s="26"/>
      <c r="T417" s="26"/>
      <c r="U417" s="26"/>
      <c r="V417" s="26"/>
      <c r="W417" s="26"/>
      <c r="X417" s="26"/>
      <c r="Y417" s="26"/>
      <c r="Z417" s="26"/>
      <c r="AA417" s="26"/>
      <c r="AB417" s="26"/>
      <c r="AC417" s="26"/>
      <c r="AD417" s="26"/>
      <c r="AE417" s="26"/>
      <c r="AF417" s="26"/>
      <c r="AG417" s="26"/>
      <c r="AH417" s="26"/>
      <c r="AI417" s="26"/>
      <c r="AJ417" s="26"/>
      <c r="AK417" s="26"/>
      <c r="AL417" s="26"/>
      <c r="AM417" s="26"/>
      <c r="AN417" s="26"/>
      <c r="AO417" s="26"/>
      <c r="AP417" s="26"/>
      <c r="AQ417" s="26"/>
      <c r="AR417" s="26"/>
      <c r="AS417" s="26"/>
    </row>
    <row r="418" spans="1:45" s="2" customFormat="1" ht="13.5">
      <c r="A418" s="18"/>
      <c r="B418" s="26"/>
      <c r="C418" s="26"/>
      <c r="D418" s="26"/>
      <c r="E418" s="26"/>
      <c r="F418" s="26"/>
      <c r="G418" s="26"/>
      <c r="H418" s="26"/>
      <c r="I418" s="26"/>
      <c r="J418" s="26"/>
      <c r="K418" s="26"/>
      <c r="L418" s="26"/>
      <c r="M418" s="26"/>
      <c r="N418" s="26"/>
      <c r="O418" s="26"/>
      <c r="P418" s="26"/>
      <c r="Q418" s="26"/>
      <c r="R418" s="26"/>
      <c r="S418" s="26"/>
      <c r="T418" s="26"/>
      <c r="U418" s="26"/>
      <c r="V418" s="26"/>
      <c r="W418" s="26"/>
      <c r="X418" s="26"/>
      <c r="Y418" s="26"/>
      <c r="Z418" s="26"/>
      <c r="AA418" s="26"/>
      <c r="AB418" s="26"/>
      <c r="AC418" s="26"/>
      <c r="AD418" s="26"/>
      <c r="AE418" s="26"/>
      <c r="AF418" s="26"/>
      <c r="AG418" s="26"/>
      <c r="AH418" s="26"/>
      <c r="AI418" s="26"/>
      <c r="AJ418" s="26"/>
      <c r="AK418" s="26"/>
      <c r="AL418" s="26"/>
      <c r="AM418" s="26"/>
      <c r="AN418" s="26"/>
      <c r="AO418" s="26"/>
      <c r="AP418" s="26"/>
      <c r="AQ418" s="26"/>
      <c r="AR418" s="26"/>
      <c r="AS418" s="26"/>
    </row>
    <row r="419" spans="1:45" s="2" customFormat="1" ht="13.5">
      <c r="A419" s="18"/>
      <c r="B419" s="26"/>
      <c r="C419" s="26"/>
      <c r="D419" s="26"/>
      <c r="E419" s="26"/>
      <c r="F419" s="26"/>
      <c r="G419" s="26"/>
      <c r="H419" s="26"/>
      <c r="I419" s="26"/>
      <c r="J419" s="26"/>
      <c r="K419" s="26"/>
      <c r="L419" s="26"/>
      <c r="M419" s="26"/>
      <c r="N419" s="26"/>
      <c r="O419" s="26"/>
      <c r="P419" s="26"/>
      <c r="Q419" s="26"/>
      <c r="R419" s="26"/>
      <c r="S419" s="26"/>
      <c r="T419" s="26"/>
      <c r="U419" s="26"/>
      <c r="V419" s="26"/>
      <c r="W419" s="26"/>
      <c r="X419" s="26"/>
      <c r="Y419" s="26"/>
      <c r="Z419" s="26"/>
      <c r="AA419" s="26"/>
      <c r="AB419" s="26"/>
      <c r="AC419" s="26"/>
      <c r="AD419" s="26"/>
      <c r="AE419" s="26"/>
      <c r="AF419" s="26"/>
      <c r="AG419" s="26"/>
      <c r="AH419" s="26"/>
      <c r="AI419" s="26"/>
      <c r="AJ419" s="26"/>
      <c r="AK419" s="26"/>
      <c r="AL419" s="26"/>
      <c r="AM419" s="26"/>
      <c r="AN419" s="26"/>
      <c r="AO419" s="26"/>
      <c r="AP419" s="26"/>
      <c r="AQ419" s="26"/>
      <c r="AR419" s="26"/>
      <c r="AS419" s="26"/>
    </row>
    <row r="420" spans="1:45" s="2" customFormat="1" ht="13.5">
      <c r="A420" s="18"/>
      <c r="B420" s="26"/>
      <c r="C420" s="26"/>
      <c r="D420" s="26"/>
      <c r="E420" s="26"/>
      <c r="F420" s="26"/>
      <c r="G420" s="26"/>
      <c r="H420" s="26"/>
      <c r="I420" s="26"/>
      <c r="J420" s="26"/>
      <c r="K420" s="26"/>
      <c r="L420" s="26"/>
      <c r="M420" s="26"/>
      <c r="N420" s="26"/>
      <c r="O420" s="26"/>
      <c r="P420" s="26"/>
      <c r="Q420" s="26"/>
      <c r="R420" s="26"/>
      <c r="S420" s="26"/>
      <c r="T420" s="26"/>
      <c r="U420" s="26"/>
      <c r="V420" s="26"/>
      <c r="W420" s="26"/>
      <c r="X420" s="26"/>
      <c r="Y420" s="26"/>
      <c r="Z420" s="26"/>
      <c r="AA420" s="26"/>
      <c r="AB420" s="26"/>
      <c r="AC420" s="26"/>
      <c r="AD420" s="26"/>
      <c r="AE420" s="26"/>
      <c r="AF420" s="26"/>
      <c r="AG420" s="26"/>
      <c r="AH420" s="26"/>
      <c r="AI420" s="26"/>
      <c r="AJ420" s="26"/>
      <c r="AK420" s="26"/>
      <c r="AL420" s="26"/>
      <c r="AM420" s="26"/>
      <c r="AN420" s="26"/>
      <c r="AO420" s="26"/>
      <c r="AP420" s="26"/>
      <c r="AQ420" s="26"/>
      <c r="AR420" s="26"/>
      <c r="AS420" s="26"/>
    </row>
    <row r="421" spans="1:45" s="2" customFormat="1" ht="13.5">
      <c r="A421" s="18"/>
      <c r="B421" s="26"/>
      <c r="C421" s="26"/>
      <c r="D421" s="26"/>
      <c r="E421" s="26"/>
      <c r="F421" s="26"/>
      <c r="G421" s="26"/>
      <c r="H421" s="26"/>
      <c r="I421" s="26"/>
      <c r="J421" s="26"/>
      <c r="K421" s="26"/>
      <c r="L421" s="26"/>
      <c r="M421" s="26"/>
      <c r="N421" s="26"/>
      <c r="O421" s="26"/>
      <c r="P421" s="26"/>
      <c r="Q421" s="26"/>
      <c r="R421" s="26"/>
      <c r="S421" s="26"/>
      <c r="T421" s="26"/>
      <c r="U421" s="26"/>
      <c r="V421" s="26"/>
      <c r="W421" s="26"/>
      <c r="X421" s="26"/>
      <c r="Y421" s="26"/>
      <c r="Z421" s="26"/>
      <c r="AA421" s="26"/>
      <c r="AB421" s="26"/>
      <c r="AC421" s="26"/>
      <c r="AD421" s="26"/>
      <c r="AE421" s="26"/>
      <c r="AF421" s="26"/>
      <c r="AG421" s="26"/>
      <c r="AH421" s="26"/>
      <c r="AI421" s="26"/>
      <c r="AJ421" s="26"/>
      <c r="AK421" s="26"/>
      <c r="AL421" s="26"/>
      <c r="AM421" s="26"/>
      <c r="AN421" s="26"/>
      <c r="AO421" s="26"/>
      <c r="AP421" s="26"/>
      <c r="AQ421" s="26"/>
      <c r="AR421" s="26"/>
      <c r="AS421" s="26"/>
    </row>
    <row r="422" spans="1:45" s="2" customFormat="1" ht="13.5">
      <c r="A422" s="18"/>
      <c r="B422" s="26"/>
      <c r="C422" s="26"/>
      <c r="D422" s="26"/>
      <c r="E422" s="26"/>
      <c r="F422" s="26"/>
      <c r="G422" s="26"/>
      <c r="H422" s="26"/>
      <c r="I422" s="26"/>
      <c r="J422" s="26"/>
      <c r="K422" s="26"/>
      <c r="L422" s="26"/>
      <c r="M422" s="26"/>
      <c r="N422" s="26"/>
      <c r="O422" s="26"/>
      <c r="P422" s="26"/>
      <c r="Q422" s="26"/>
      <c r="R422" s="26"/>
      <c r="S422" s="26"/>
      <c r="T422" s="26"/>
      <c r="U422" s="26"/>
      <c r="V422" s="26"/>
      <c r="W422" s="26"/>
      <c r="X422" s="26"/>
      <c r="Y422" s="26"/>
      <c r="Z422" s="26"/>
      <c r="AA422" s="26"/>
      <c r="AB422" s="26"/>
      <c r="AC422" s="26"/>
      <c r="AD422" s="26"/>
      <c r="AE422" s="26"/>
      <c r="AF422" s="26"/>
      <c r="AG422" s="26"/>
      <c r="AH422" s="26"/>
      <c r="AI422" s="26"/>
      <c r="AJ422" s="26"/>
      <c r="AK422" s="26"/>
      <c r="AL422" s="26"/>
      <c r="AM422" s="26"/>
      <c r="AN422" s="26"/>
      <c r="AO422" s="26"/>
      <c r="AP422" s="26"/>
      <c r="AQ422" s="26"/>
      <c r="AR422" s="26"/>
      <c r="AS422" s="26"/>
    </row>
    <row r="423" spans="1:45" s="2" customFormat="1" ht="13.5">
      <c r="A423" s="18"/>
      <c r="B423" s="26"/>
      <c r="C423" s="26"/>
      <c r="D423" s="26"/>
      <c r="E423" s="26"/>
      <c r="F423" s="26"/>
      <c r="G423" s="26"/>
      <c r="H423" s="26"/>
      <c r="I423" s="26"/>
      <c r="J423" s="26"/>
      <c r="K423" s="26"/>
      <c r="L423" s="26"/>
      <c r="M423" s="26"/>
      <c r="N423" s="26"/>
      <c r="O423" s="26"/>
      <c r="P423" s="26"/>
      <c r="Q423" s="26"/>
      <c r="R423" s="26"/>
      <c r="S423" s="26"/>
      <c r="T423" s="26"/>
      <c r="U423" s="26"/>
      <c r="V423" s="26"/>
      <c r="W423" s="26"/>
      <c r="X423" s="26"/>
      <c r="Y423" s="26"/>
      <c r="Z423" s="26"/>
      <c r="AA423" s="26"/>
      <c r="AB423" s="26"/>
      <c r="AC423" s="26"/>
      <c r="AD423" s="26"/>
      <c r="AE423" s="26"/>
      <c r="AF423" s="26"/>
      <c r="AG423" s="26"/>
      <c r="AH423" s="26"/>
      <c r="AI423" s="26"/>
      <c r="AJ423" s="26"/>
      <c r="AK423" s="26"/>
      <c r="AL423" s="26"/>
      <c r="AM423" s="26"/>
      <c r="AN423" s="26"/>
      <c r="AO423" s="26"/>
      <c r="AP423" s="26"/>
      <c r="AQ423" s="26"/>
      <c r="AR423" s="26"/>
      <c r="AS423" s="26"/>
    </row>
    <row r="424" spans="1:45" s="2" customFormat="1" ht="13.5">
      <c r="A424" s="18"/>
      <c r="B424" s="26"/>
      <c r="C424" s="26"/>
      <c r="D424" s="26"/>
      <c r="E424" s="26"/>
      <c r="F424" s="26"/>
      <c r="G424" s="26"/>
      <c r="H424" s="26"/>
      <c r="I424" s="26"/>
      <c r="J424" s="26"/>
      <c r="K424" s="26"/>
      <c r="L424" s="26"/>
      <c r="M424" s="26"/>
      <c r="N424" s="26"/>
      <c r="O424" s="26"/>
      <c r="P424" s="26"/>
      <c r="Q424" s="26"/>
      <c r="R424" s="26"/>
      <c r="S424" s="26"/>
      <c r="T424" s="26"/>
      <c r="U424" s="26"/>
      <c r="V424" s="26"/>
      <c r="W424" s="26"/>
      <c r="X424" s="26"/>
      <c r="Y424" s="26"/>
      <c r="Z424" s="26"/>
      <c r="AA424" s="26"/>
      <c r="AB424" s="26"/>
      <c r="AC424" s="26"/>
      <c r="AD424" s="26"/>
      <c r="AE424" s="26"/>
      <c r="AF424" s="26"/>
      <c r="AG424" s="26"/>
      <c r="AH424" s="26"/>
      <c r="AI424" s="26"/>
      <c r="AJ424" s="26"/>
      <c r="AK424" s="26"/>
      <c r="AL424" s="26"/>
      <c r="AM424" s="26"/>
      <c r="AN424" s="26"/>
      <c r="AO424" s="26"/>
      <c r="AP424" s="26"/>
      <c r="AQ424" s="26"/>
      <c r="AR424" s="26"/>
      <c r="AS424" s="26"/>
    </row>
    <row r="425" spans="1:45" s="2" customFormat="1" ht="13.5">
      <c r="A425" s="18"/>
      <c r="B425" s="26"/>
      <c r="C425" s="26"/>
      <c r="D425" s="26"/>
      <c r="E425" s="26"/>
      <c r="F425" s="26"/>
      <c r="G425" s="26"/>
      <c r="H425" s="26"/>
      <c r="I425" s="26"/>
      <c r="J425" s="26"/>
      <c r="K425" s="26"/>
      <c r="L425" s="26"/>
      <c r="M425" s="26"/>
      <c r="N425" s="26"/>
      <c r="O425" s="26"/>
      <c r="P425" s="26"/>
      <c r="Q425" s="26"/>
      <c r="R425" s="26"/>
      <c r="S425" s="26"/>
      <c r="T425" s="26"/>
      <c r="U425" s="26"/>
      <c r="V425" s="26"/>
      <c r="W425" s="26"/>
      <c r="X425" s="26"/>
      <c r="Y425" s="26"/>
      <c r="Z425" s="26"/>
      <c r="AA425" s="26"/>
      <c r="AB425" s="26"/>
      <c r="AC425" s="26"/>
      <c r="AD425" s="26"/>
      <c r="AE425" s="26"/>
      <c r="AF425" s="26"/>
      <c r="AG425" s="26"/>
      <c r="AH425" s="26"/>
      <c r="AI425" s="26"/>
      <c r="AJ425" s="26"/>
      <c r="AK425" s="26"/>
      <c r="AL425" s="26"/>
      <c r="AM425" s="26"/>
      <c r="AN425" s="26"/>
      <c r="AO425" s="26"/>
      <c r="AP425" s="26"/>
      <c r="AQ425" s="26"/>
      <c r="AR425" s="26"/>
      <c r="AS425" s="26"/>
    </row>
    <row r="426" spans="1:45" s="2" customFormat="1" ht="13.5">
      <c r="A426" s="18"/>
      <c r="B426" s="26"/>
      <c r="C426" s="26"/>
      <c r="D426" s="26"/>
      <c r="E426" s="26"/>
      <c r="F426" s="26"/>
      <c r="G426" s="26"/>
      <c r="H426" s="26"/>
      <c r="I426" s="26"/>
      <c r="J426" s="26"/>
      <c r="K426" s="26"/>
      <c r="L426" s="26"/>
      <c r="M426" s="26"/>
      <c r="N426" s="26"/>
      <c r="O426" s="26"/>
      <c r="P426" s="26"/>
      <c r="Q426" s="26"/>
      <c r="R426" s="26"/>
      <c r="S426" s="26"/>
      <c r="T426" s="26"/>
      <c r="U426" s="26"/>
      <c r="V426" s="26"/>
      <c r="W426" s="26"/>
      <c r="X426" s="26"/>
      <c r="Y426" s="26"/>
      <c r="Z426" s="26"/>
      <c r="AA426" s="26"/>
      <c r="AB426" s="26"/>
      <c r="AC426" s="26"/>
      <c r="AD426" s="26"/>
      <c r="AE426" s="26"/>
      <c r="AF426" s="26"/>
      <c r="AG426" s="26"/>
      <c r="AH426" s="26"/>
      <c r="AI426" s="26"/>
      <c r="AJ426" s="26"/>
      <c r="AK426" s="26"/>
      <c r="AL426" s="26"/>
      <c r="AM426" s="26"/>
      <c r="AN426" s="26"/>
      <c r="AO426" s="26"/>
      <c r="AP426" s="26"/>
      <c r="AQ426" s="26"/>
      <c r="AR426" s="26"/>
      <c r="AS426" s="26"/>
    </row>
    <row r="427" spans="1:45" s="2" customFormat="1" ht="13.5">
      <c r="A427" s="18"/>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row>
    <row r="428" spans="1:45" s="2" customFormat="1" ht="13.5">
      <c r="A428" s="18"/>
      <c r="B428" s="26"/>
      <c r="C428" s="26"/>
      <c r="D428" s="26"/>
      <c r="E428" s="26"/>
      <c r="F428" s="26"/>
      <c r="G428" s="26"/>
      <c r="H428" s="26"/>
      <c r="I428" s="26"/>
      <c r="J428" s="26"/>
      <c r="K428" s="26"/>
      <c r="L428" s="26"/>
      <c r="M428" s="26"/>
      <c r="N428" s="26"/>
      <c r="O428" s="26"/>
      <c r="P428" s="26"/>
      <c r="Q428" s="26"/>
      <c r="R428" s="26"/>
      <c r="S428" s="26"/>
      <c r="T428" s="26"/>
      <c r="U428" s="26"/>
      <c r="V428" s="26"/>
      <c r="W428" s="26"/>
      <c r="X428" s="26"/>
      <c r="Y428" s="26"/>
      <c r="Z428" s="26"/>
      <c r="AA428" s="26"/>
      <c r="AB428" s="26"/>
      <c r="AC428" s="26"/>
      <c r="AD428" s="26"/>
      <c r="AE428" s="26"/>
      <c r="AF428" s="26"/>
      <c r="AG428" s="26"/>
      <c r="AH428" s="26"/>
      <c r="AI428" s="26"/>
      <c r="AJ428" s="26"/>
      <c r="AK428" s="26"/>
      <c r="AL428" s="26"/>
      <c r="AM428" s="26"/>
      <c r="AN428" s="26"/>
      <c r="AO428" s="26"/>
      <c r="AP428" s="26"/>
      <c r="AQ428" s="26"/>
      <c r="AR428" s="26"/>
      <c r="AS428" s="26"/>
    </row>
    <row r="429" spans="1:45" s="2" customFormat="1" ht="13.5">
      <c r="A429" s="18"/>
      <c r="B429" s="26"/>
      <c r="C429" s="26"/>
      <c r="D429" s="26"/>
      <c r="E429" s="26"/>
      <c r="F429" s="26"/>
      <c r="G429" s="26"/>
      <c r="H429" s="26"/>
      <c r="I429" s="26"/>
      <c r="J429" s="26"/>
      <c r="K429" s="26"/>
      <c r="L429" s="26"/>
      <c r="M429" s="26"/>
      <c r="N429" s="26"/>
      <c r="O429" s="26"/>
      <c r="P429" s="26"/>
      <c r="Q429" s="26"/>
      <c r="R429" s="26"/>
      <c r="S429" s="26"/>
      <c r="T429" s="26"/>
      <c r="U429" s="26"/>
      <c r="V429" s="26"/>
      <c r="W429" s="26"/>
      <c r="X429" s="26"/>
      <c r="Y429" s="26"/>
      <c r="Z429" s="26"/>
      <c r="AA429" s="26"/>
      <c r="AB429" s="26"/>
      <c r="AC429" s="26"/>
      <c r="AD429" s="26"/>
      <c r="AE429" s="26"/>
      <c r="AF429" s="26"/>
      <c r="AG429" s="26"/>
      <c r="AH429" s="26"/>
      <c r="AI429" s="26"/>
      <c r="AJ429" s="26"/>
      <c r="AK429" s="26"/>
      <c r="AL429" s="26"/>
      <c r="AM429" s="26"/>
      <c r="AN429" s="26"/>
      <c r="AO429" s="26"/>
      <c r="AP429" s="26"/>
      <c r="AQ429" s="26"/>
      <c r="AR429" s="26"/>
      <c r="AS429" s="26"/>
    </row>
    <row r="430" spans="1:45" s="2" customFormat="1" ht="13.5">
      <c r="A430" s="18"/>
      <c r="B430" s="26"/>
      <c r="C430" s="26"/>
      <c r="D430" s="26"/>
      <c r="E430" s="26"/>
      <c r="F430" s="26"/>
      <c r="G430" s="26"/>
      <c r="H430" s="26"/>
      <c r="I430" s="26"/>
      <c r="J430" s="26"/>
      <c r="K430" s="26"/>
      <c r="L430" s="26"/>
      <c r="M430" s="26"/>
      <c r="N430" s="26"/>
      <c r="O430" s="26"/>
      <c r="P430" s="26"/>
      <c r="Q430" s="26"/>
      <c r="R430" s="26"/>
      <c r="S430" s="26"/>
      <c r="T430" s="26"/>
      <c r="U430" s="26"/>
      <c r="V430" s="26"/>
      <c r="W430" s="26"/>
      <c r="X430" s="26"/>
      <c r="Y430" s="26"/>
      <c r="Z430" s="26"/>
      <c r="AA430" s="26"/>
      <c r="AB430" s="26"/>
      <c r="AC430" s="26"/>
      <c r="AD430" s="26"/>
      <c r="AE430" s="26"/>
      <c r="AF430" s="26"/>
      <c r="AG430" s="26"/>
      <c r="AH430" s="26"/>
      <c r="AI430" s="26"/>
      <c r="AJ430" s="26"/>
      <c r="AK430" s="26"/>
      <c r="AL430" s="26"/>
      <c r="AM430" s="26"/>
      <c r="AN430" s="26"/>
      <c r="AO430" s="26"/>
      <c r="AP430" s="26"/>
      <c r="AQ430" s="26"/>
      <c r="AR430" s="26"/>
      <c r="AS430" s="26"/>
    </row>
    <row r="431" spans="1:45" s="2" customFormat="1" ht="13.5">
      <c r="A431" s="18"/>
      <c r="B431" s="26"/>
      <c r="C431" s="26"/>
      <c r="D431" s="26"/>
      <c r="E431" s="26"/>
      <c r="F431" s="26"/>
      <c r="G431" s="26"/>
      <c r="H431" s="26"/>
      <c r="I431" s="26"/>
      <c r="J431" s="26"/>
      <c r="K431" s="26"/>
      <c r="L431" s="26"/>
      <c r="M431" s="26"/>
      <c r="N431" s="26"/>
      <c r="O431" s="26"/>
      <c r="P431" s="26"/>
      <c r="Q431" s="26"/>
      <c r="R431" s="26"/>
      <c r="S431" s="26"/>
      <c r="T431" s="26"/>
      <c r="U431" s="26"/>
      <c r="V431" s="26"/>
      <c r="W431" s="26"/>
      <c r="X431" s="26"/>
      <c r="Y431" s="26"/>
      <c r="Z431" s="26"/>
      <c r="AA431" s="26"/>
      <c r="AB431" s="26"/>
      <c r="AC431" s="26"/>
      <c r="AD431" s="26"/>
      <c r="AE431" s="26"/>
      <c r="AF431" s="26"/>
      <c r="AG431" s="26"/>
      <c r="AH431" s="26"/>
      <c r="AI431" s="26"/>
      <c r="AJ431" s="26"/>
      <c r="AK431" s="26"/>
      <c r="AL431" s="26"/>
      <c r="AM431" s="26"/>
      <c r="AN431" s="26"/>
      <c r="AO431" s="26"/>
      <c r="AP431" s="26"/>
      <c r="AQ431" s="26"/>
      <c r="AR431" s="26"/>
      <c r="AS431" s="26"/>
    </row>
    <row r="432" spans="1:45" s="2" customFormat="1" ht="13.5">
      <c r="A432" s="18"/>
      <c r="B432" s="26"/>
      <c r="C432" s="26"/>
      <c r="D432" s="26"/>
      <c r="E432" s="26"/>
      <c r="F432" s="26"/>
      <c r="G432" s="26"/>
      <c r="H432" s="26"/>
      <c r="I432" s="26"/>
      <c r="J432" s="26"/>
      <c r="K432" s="26"/>
      <c r="L432" s="26"/>
      <c r="M432" s="26"/>
      <c r="N432" s="26"/>
      <c r="O432" s="26"/>
      <c r="P432" s="26"/>
      <c r="Q432" s="26"/>
      <c r="R432" s="26"/>
      <c r="S432" s="26"/>
      <c r="T432" s="26"/>
      <c r="U432" s="26"/>
      <c r="V432" s="26"/>
      <c r="W432" s="26"/>
      <c r="X432" s="26"/>
      <c r="Y432" s="26"/>
      <c r="Z432" s="26"/>
      <c r="AA432" s="26"/>
      <c r="AB432" s="26"/>
      <c r="AC432" s="26"/>
      <c r="AD432" s="26"/>
      <c r="AE432" s="26"/>
      <c r="AF432" s="26"/>
      <c r="AG432" s="26"/>
      <c r="AH432" s="26"/>
      <c r="AI432" s="26"/>
      <c r="AJ432" s="26"/>
      <c r="AK432" s="26"/>
      <c r="AL432" s="26"/>
      <c r="AM432" s="26"/>
      <c r="AN432" s="26"/>
      <c r="AO432" s="26"/>
      <c r="AP432" s="26"/>
      <c r="AQ432" s="26"/>
      <c r="AR432" s="26"/>
      <c r="AS432" s="26"/>
    </row>
    <row r="433" spans="1:45" s="2" customFormat="1" ht="13.5">
      <c r="A433" s="18"/>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row>
    <row r="434" spans="1:45" s="2" customFormat="1" ht="13.5">
      <c r="A434" s="18"/>
      <c r="B434" s="26"/>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row>
    <row r="435" spans="1:45" s="2" customFormat="1" ht="13.5">
      <c r="A435" s="18"/>
      <c r="B435" s="26"/>
      <c r="C435" s="26"/>
      <c r="D435" s="26"/>
      <c r="E435" s="26"/>
      <c r="F435" s="26"/>
      <c r="G435" s="26"/>
      <c r="H435" s="26"/>
      <c r="I435" s="26"/>
      <c r="J435" s="26"/>
      <c r="K435" s="26"/>
      <c r="L435" s="26"/>
      <c r="M435" s="26"/>
      <c r="N435" s="26"/>
      <c r="O435" s="26"/>
      <c r="P435" s="26"/>
      <c r="Q435" s="26"/>
      <c r="R435" s="26"/>
      <c r="S435" s="26"/>
      <c r="T435" s="26"/>
      <c r="U435" s="26"/>
      <c r="V435" s="26"/>
      <c r="W435" s="26"/>
      <c r="X435" s="26"/>
      <c r="Y435" s="26"/>
      <c r="Z435" s="26"/>
      <c r="AA435" s="26"/>
      <c r="AB435" s="26"/>
      <c r="AC435" s="26"/>
      <c r="AD435" s="26"/>
      <c r="AE435" s="26"/>
      <c r="AF435" s="26"/>
      <c r="AG435" s="26"/>
      <c r="AH435" s="26"/>
      <c r="AI435" s="26"/>
      <c r="AJ435" s="26"/>
      <c r="AK435" s="26"/>
      <c r="AL435" s="26"/>
      <c r="AM435" s="26"/>
      <c r="AN435" s="26"/>
      <c r="AO435" s="26"/>
      <c r="AP435" s="26"/>
      <c r="AQ435" s="26"/>
      <c r="AR435" s="26"/>
      <c r="AS435" s="26"/>
    </row>
    <row r="436" spans="1:45" s="2" customFormat="1" ht="13.5">
      <c r="A436" s="18"/>
      <c r="B436" s="26"/>
      <c r="C436" s="26"/>
      <c r="D436" s="26"/>
      <c r="E436" s="26"/>
      <c r="F436" s="26"/>
      <c r="G436" s="26"/>
      <c r="H436" s="26"/>
      <c r="I436" s="26"/>
      <c r="J436" s="26"/>
      <c r="K436" s="26"/>
      <c r="L436" s="26"/>
      <c r="M436" s="26"/>
      <c r="N436" s="26"/>
      <c r="O436" s="26"/>
      <c r="P436" s="26"/>
      <c r="Q436" s="26"/>
      <c r="R436" s="26"/>
      <c r="S436" s="26"/>
      <c r="T436" s="26"/>
      <c r="U436" s="26"/>
      <c r="V436" s="26"/>
      <c r="W436" s="26"/>
      <c r="X436" s="26"/>
      <c r="Y436" s="26"/>
      <c r="Z436" s="26"/>
      <c r="AA436" s="26"/>
      <c r="AB436" s="26"/>
      <c r="AC436" s="26"/>
      <c r="AD436" s="26"/>
      <c r="AE436" s="26"/>
      <c r="AF436" s="26"/>
      <c r="AG436" s="26"/>
      <c r="AH436" s="26"/>
      <c r="AI436" s="26"/>
      <c r="AJ436" s="26"/>
      <c r="AK436" s="26"/>
      <c r="AL436" s="26"/>
      <c r="AM436" s="26"/>
      <c r="AN436" s="26"/>
      <c r="AO436" s="26"/>
      <c r="AP436" s="26"/>
      <c r="AQ436" s="26"/>
      <c r="AR436" s="26"/>
      <c r="AS436" s="26"/>
    </row>
    <row r="437" spans="1:45" s="2" customFormat="1" ht="13.5">
      <c r="A437" s="18"/>
      <c r="B437" s="26"/>
      <c r="C437" s="26"/>
      <c r="D437" s="26"/>
      <c r="E437" s="26"/>
      <c r="F437" s="26"/>
      <c r="G437" s="26"/>
      <c r="H437" s="26"/>
      <c r="I437" s="26"/>
      <c r="J437" s="26"/>
      <c r="K437" s="26"/>
      <c r="L437" s="26"/>
      <c r="M437" s="26"/>
      <c r="N437" s="26"/>
      <c r="O437" s="26"/>
      <c r="P437" s="26"/>
      <c r="Q437" s="26"/>
      <c r="R437" s="26"/>
      <c r="S437" s="26"/>
      <c r="T437" s="26"/>
      <c r="U437" s="26"/>
      <c r="V437" s="26"/>
      <c r="W437" s="26"/>
      <c r="X437" s="26"/>
      <c r="Y437" s="26"/>
      <c r="Z437" s="26"/>
      <c r="AA437" s="26"/>
      <c r="AB437" s="26"/>
      <c r="AC437" s="26"/>
      <c r="AD437" s="26"/>
      <c r="AE437" s="26"/>
      <c r="AF437" s="26"/>
      <c r="AG437" s="26"/>
      <c r="AH437" s="26"/>
      <c r="AI437" s="26"/>
      <c r="AJ437" s="26"/>
      <c r="AK437" s="26"/>
      <c r="AL437" s="26"/>
      <c r="AM437" s="26"/>
      <c r="AN437" s="26"/>
      <c r="AO437" s="26"/>
      <c r="AP437" s="26"/>
      <c r="AQ437" s="26"/>
      <c r="AR437" s="26"/>
      <c r="AS437" s="26"/>
    </row>
    <row r="438" spans="1:45" s="2" customFormat="1" ht="13.5">
      <c r="A438" s="18"/>
      <c r="B438" s="26"/>
      <c r="C438" s="26"/>
      <c r="D438" s="26"/>
      <c r="E438" s="26"/>
      <c r="F438" s="26"/>
      <c r="G438" s="26"/>
      <c r="H438" s="26"/>
      <c r="I438" s="26"/>
      <c r="J438" s="26"/>
      <c r="K438" s="26"/>
      <c r="L438" s="26"/>
      <c r="M438" s="26"/>
      <c r="N438" s="26"/>
      <c r="O438" s="26"/>
      <c r="P438" s="26"/>
      <c r="Q438" s="26"/>
      <c r="R438" s="26"/>
      <c r="S438" s="26"/>
      <c r="T438" s="26"/>
      <c r="U438" s="26"/>
      <c r="V438" s="26"/>
      <c r="W438" s="26"/>
      <c r="X438" s="26"/>
      <c r="Y438" s="26"/>
      <c r="Z438" s="26"/>
      <c r="AA438" s="26"/>
      <c r="AB438" s="26"/>
      <c r="AC438" s="26"/>
      <c r="AD438" s="26"/>
      <c r="AE438" s="26"/>
      <c r="AF438" s="26"/>
      <c r="AG438" s="26"/>
      <c r="AH438" s="26"/>
      <c r="AI438" s="26"/>
      <c r="AJ438" s="26"/>
      <c r="AK438" s="26"/>
      <c r="AL438" s="26"/>
      <c r="AM438" s="26"/>
      <c r="AN438" s="26"/>
      <c r="AO438" s="26"/>
      <c r="AP438" s="26"/>
      <c r="AQ438" s="26"/>
      <c r="AR438" s="26"/>
      <c r="AS438" s="26"/>
    </row>
    <row r="439" spans="1:45" s="2" customFormat="1" ht="13.5">
      <c r="A439" s="18"/>
      <c r="B439" s="26"/>
      <c r="C439" s="26"/>
      <c r="D439" s="26"/>
      <c r="E439" s="26"/>
      <c r="F439" s="26"/>
      <c r="G439" s="26"/>
      <c r="H439" s="26"/>
      <c r="I439" s="26"/>
      <c r="J439" s="26"/>
      <c r="K439" s="26"/>
      <c r="L439" s="26"/>
      <c r="M439" s="26"/>
      <c r="N439" s="26"/>
      <c r="O439" s="26"/>
      <c r="P439" s="26"/>
      <c r="Q439" s="26"/>
      <c r="R439" s="26"/>
      <c r="S439" s="26"/>
      <c r="T439" s="26"/>
      <c r="U439" s="26"/>
      <c r="V439" s="26"/>
      <c r="W439" s="26"/>
      <c r="X439" s="26"/>
      <c r="Y439" s="26"/>
      <c r="Z439" s="26"/>
      <c r="AA439" s="26"/>
      <c r="AB439" s="26"/>
      <c r="AC439" s="26"/>
      <c r="AD439" s="26"/>
      <c r="AE439" s="26"/>
      <c r="AF439" s="26"/>
      <c r="AG439" s="26"/>
      <c r="AH439" s="26"/>
      <c r="AI439" s="26"/>
      <c r="AJ439" s="26"/>
      <c r="AK439" s="26"/>
      <c r="AL439" s="26"/>
      <c r="AM439" s="26"/>
      <c r="AN439" s="26"/>
      <c r="AO439" s="26"/>
      <c r="AP439" s="26"/>
      <c r="AQ439" s="26"/>
      <c r="AR439" s="26"/>
      <c r="AS439" s="26"/>
    </row>
    <row r="440" spans="1:45" s="2" customFormat="1" ht="13.5">
      <c r="A440" s="18"/>
      <c r="B440" s="26"/>
      <c r="C440" s="26"/>
      <c r="D440" s="26"/>
      <c r="E440" s="26"/>
      <c r="F440" s="26"/>
      <c r="G440" s="26"/>
      <c r="H440" s="26"/>
      <c r="I440" s="26"/>
      <c r="J440" s="26"/>
      <c r="K440" s="26"/>
      <c r="L440" s="26"/>
      <c r="M440" s="26"/>
      <c r="N440" s="26"/>
      <c r="O440" s="26"/>
      <c r="P440" s="26"/>
      <c r="Q440" s="26"/>
      <c r="R440" s="26"/>
      <c r="S440" s="26"/>
      <c r="T440" s="26"/>
      <c r="U440" s="26"/>
      <c r="V440" s="26"/>
      <c r="W440" s="26"/>
      <c r="X440" s="26"/>
      <c r="Y440" s="26"/>
      <c r="Z440" s="26"/>
      <c r="AA440" s="26"/>
      <c r="AB440" s="26"/>
      <c r="AC440" s="26"/>
      <c r="AD440" s="26"/>
      <c r="AE440" s="26"/>
      <c r="AF440" s="26"/>
      <c r="AG440" s="26"/>
      <c r="AH440" s="26"/>
      <c r="AI440" s="26"/>
      <c r="AJ440" s="26"/>
      <c r="AK440" s="26"/>
      <c r="AL440" s="26"/>
      <c r="AM440" s="26"/>
      <c r="AN440" s="26"/>
      <c r="AO440" s="26"/>
      <c r="AP440" s="26"/>
      <c r="AQ440" s="26"/>
      <c r="AR440" s="26"/>
      <c r="AS440" s="26"/>
    </row>
    <row r="441" spans="1:45" s="2" customFormat="1" ht="13.5">
      <c r="A441" s="18"/>
      <c r="B441" s="26"/>
      <c r="C441" s="26"/>
      <c r="D441" s="26"/>
      <c r="E441" s="26"/>
      <c r="F441" s="26"/>
      <c r="G441" s="26"/>
      <c r="H441" s="26"/>
      <c r="I441" s="26"/>
      <c r="J441" s="26"/>
      <c r="K441" s="26"/>
      <c r="L441" s="26"/>
      <c r="M441" s="26"/>
      <c r="N441" s="26"/>
      <c r="O441" s="26"/>
      <c r="P441" s="26"/>
      <c r="Q441" s="26"/>
      <c r="R441" s="26"/>
      <c r="S441" s="26"/>
      <c r="T441" s="26"/>
      <c r="U441" s="26"/>
      <c r="V441" s="26"/>
      <c r="W441" s="26"/>
      <c r="X441" s="26"/>
      <c r="Y441" s="26"/>
      <c r="Z441" s="26"/>
      <c r="AA441" s="26"/>
      <c r="AB441" s="26"/>
      <c r="AC441" s="26"/>
      <c r="AD441" s="26"/>
      <c r="AE441" s="26"/>
      <c r="AF441" s="26"/>
      <c r="AG441" s="26"/>
      <c r="AH441" s="26"/>
      <c r="AI441" s="26"/>
      <c r="AJ441" s="26"/>
      <c r="AK441" s="26"/>
      <c r="AL441" s="26"/>
      <c r="AM441" s="26"/>
      <c r="AN441" s="26"/>
      <c r="AO441" s="26"/>
      <c r="AP441" s="26"/>
      <c r="AQ441" s="26"/>
      <c r="AR441" s="26"/>
      <c r="AS441" s="26"/>
    </row>
    <row r="442" spans="1:45" s="2" customFormat="1" ht="13.5">
      <c r="A442" s="18"/>
      <c r="B442" s="26"/>
      <c r="C442" s="26"/>
      <c r="D442" s="26"/>
      <c r="E442" s="26"/>
      <c r="F442" s="26"/>
      <c r="G442" s="26"/>
      <c r="H442" s="26"/>
      <c r="I442" s="26"/>
      <c r="J442" s="26"/>
      <c r="K442" s="26"/>
      <c r="L442" s="26"/>
      <c r="M442" s="26"/>
      <c r="N442" s="26"/>
      <c r="O442" s="26"/>
      <c r="P442" s="26"/>
      <c r="Q442" s="26"/>
      <c r="R442" s="26"/>
      <c r="S442" s="26"/>
      <c r="T442" s="26"/>
      <c r="U442" s="26"/>
      <c r="V442" s="26"/>
      <c r="W442" s="26"/>
      <c r="X442" s="26"/>
      <c r="Y442" s="26"/>
      <c r="Z442" s="26"/>
      <c r="AA442" s="26"/>
      <c r="AB442" s="26"/>
      <c r="AC442" s="26"/>
      <c r="AD442" s="26"/>
      <c r="AE442" s="26"/>
      <c r="AF442" s="26"/>
      <c r="AG442" s="26"/>
      <c r="AH442" s="26"/>
      <c r="AI442" s="26"/>
      <c r="AJ442" s="26"/>
      <c r="AK442" s="26"/>
      <c r="AL442" s="26"/>
      <c r="AM442" s="26"/>
      <c r="AN442" s="26"/>
      <c r="AO442" s="26"/>
      <c r="AP442" s="26"/>
      <c r="AQ442" s="26"/>
      <c r="AR442" s="26"/>
      <c r="AS442" s="26"/>
    </row>
    <row r="443" spans="1:45" s="2" customFormat="1" ht="13.5">
      <c r="A443" s="18"/>
      <c r="B443" s="26"/>
      <c r="C443" s="26"/>
      <c r="D443" s="26"/>
      <c r="E443" s="26"/>
      <c r="F443" s="26"/>
      <c r="G443" s="26"/>
      <c r="H443" s="26"/>
      <c r="I443" s="26"/>
      <c r="J443" s="26"/>
      <c r="K443" s="26"/>
      <c r="L443" s="26"/>
      <c r="M443" s="26"/>
      <c r="N443" s="26"/>
      <c r="O443" s="26"/>
      <c r="P443" s="26"/>
      <c r="Q443" s="26"/>
      <c r="R443" s="26"/>
      <c r="S443" s="26"/>
      <c r="T443" s="26"/>
      <c r="U443" s="26"/>
      <c r="V443" s="26"/>
      <c r="W443" s="26"/>
      <c r="X443" s="26"/>
      <c r="Y443" s="26"/>
      <c r="Z443" s="26"/>
      <c r="AA443" s="26"/>
      <c r="AB443" s="26"/>
      <c r="AC443" s="26"/>
      <c r="AD443" s="26"/>
      <c r="AE443" s="26"/>
      <c r="AF443" s="26"/>
      <c r="AG443" s="26"/>
      <c r="AH443" s="26"/>
      <c r="AI443" s="26"/>
      <c r="AJ443" s="26"/>
      <c r="AK443" s="26"/>
      <c r="AL443" s="26"/>
      <c r="AM443" s="26"/>
      <c r="AN443" s="26"/>
      <c r="AO443" s="26"/>
      <c r="AP443" s="26"/>
      <c r="AQ443" s="26"/>
      <c r="AR443" s="26"/>
      <c r="AS443" s="26"/>
    </row>
    <row r="444" spans="1:45" s="2" customFormat="1" ht="13.5">
      <c r="A444" s="18"/>
      <c r="B444" s="26"/>
      <c r="C444" s="26"/>
      <c r="D444" s="26"/>
      <c r="E444" s="26"/>
      <c r="F444" s="26"/>
      <c r="G444" s="26"/>
      <c r="H444" s="26"/>
      <c r="I444" s="26"/>
      <c r="J444" s="26"/>
      <c r="K444" s="26"/>
      <c r="L444" s="26"/>
      <c r="M444" s="26"/>
      <c r="N444" s="26"/>
      <c r="O444" s="26"/>
      <c r="P444" s="26"/>
      <c r="Q444" s="26"/>
      <c r="R444" s="26"/>
      <c r="S444" s="26"/>
      <c r="T444" s="26"/>
      <c r="U444" s="26"/>
      <c r="V444" s="26"/>
      <c r="W444" s="26"/>
      <c r="X444" s="26"/>
      <c r="Y444" s="26"/>
      <c r="Z444" s="26"/>
      <c r="AA444" s="26"/>
      <c r="AB444" s="26"/>
      <c r="AC444" s="26"/>
      <c r="AD444" s="26"/>
      <c r="AE444" s="26"/>
      <c r="AF444" s="26"/>
      <c r="AG444" s="26"/>
      <c r="AH444" s="26"/>
      <c r="AI444" s="26"/>
      <c r="AJ444" s="26"/>
      <c r="AK444" s="26"/>
      <c r="AL444" s="26"/>
      <c r="AM444" s="26"/>
      <c r="AN444" s="26"/>
      <c r="AO444" s="26"/>
      <c r="AP444" s="26"/>
      <c r="AQ444" s="26"/>
      <c r="AR444" s="26"/>
      <c r="AS444" s="26"/>
    </row>
    <row r="445" spans="1:45" s="2" customFormat="1" ht="13.5">
      <c r="A445" s="18"/>
      <c r="B445" s="26"/>
      <c r="C445" s="26"/>
      <c r="D445" s="26"/>
      <c r="E445" s="26"/>
      <c r="F445" s="26"/>
      <c r="G445" s="26"/>
      <c r="H445" s="26"/>
      <c r="I445" s="26"/>
      <c r="J445" s="26"/>
      <c r="K445" s="26"/>
      <c r="L445" s="26"/>
      <c r="M445" s="26"/>
      <c r="N445" s="26"/>
      <c r="O445" s="26"/>
      <c r="P445" s="26"/>
      <c r="Q445" s="26"/>
      <c r="R445" s="26"/>
      <c r="S445" s="26"/>
      <c r="T445" s="26"/>
      <c r="U445" s="26"/>
      <c r="V445" s="26"/>
      <c r="W445" s="26"/>
      <c r="X445" s="26"/>
      <c r="Y445" s="26"/>
      <c r="Z445" s="26"/>
      <c r="AA445" s="26"/>
      <c r="AB445" s="26"/>
      <c r="AC445" s="26"/>
      <c r="AD445" s="26"/>
      <c r="AE445" s="26"/>
      <c r="AF445" s="26"/>
      <c r="AG445" s="26"/>
      <c r="AH445" s="26"/>
      <c r="AI445" s="26"/>
      <c r="AJ445" s="26"/>
      <c r="AK445" s="26"/>
      <c r="AL445" s="26"/>
      <c r="AM445" s="26"/>
      <c r="AN445" s="26"/>
      <c r="AO445" s="26"/>
      <c r="AP445" s="26"/>
      <c r="AQ445" s="26"/>
      <c r="AR445" s="26"/>
      <c r="AS445" s="26"/>
    </row>
    <row r="446" spans="1:45" s="2" customFormat="1" ht="13.5">
      <c r="A446" s="18"/>
      <c r="B446" s="26"/>
      <c r="C446" s="26"/>
      <c r="D446" s="26"/>
      <c r="E446" s="26"/>
      <c r="F446" s="26"/>
      <c r="G446" s="26"/>
      <c r="H446" s="26"/>
      <c r="I446" s="26"/>
      <c r="J446" s="26"/>
      <c r="K446" s="26"/>
      <c r="L446" s="26"/>
      <c r="M446" s="26"/>
      <c r="N446" s="26"/>
      <c r="O446" s="26"/>
      <c r="P446" s="26"/>
      <c r="Q446" s="26"/>
      <c r="R446" s="26"/>
      <c r="S446" s="26"/>
      <c r="T446" s="26"/>
      <c r="U446" s="26"/>
      <c r="V446" s="26"/>
      <c r="W446" s="26"/>
      <c r="X446" s="26"/>
      <c r="Y446" s="26"/>
      <c r="Z446" s="26"/>
      <c r="AA446" s="26"/>
      <c r="AB446" s="26"/>
      <c r="AC446" s="26"/>
      <c r="AD446" s="26"/>
      <c r="AE446" s="26"/>
      <c r="AF446" s="26"/>
      <c r="AG446" s="26"/>
      <c r="AH446" s="26"/>
      <c r="AI446" s="26"/>
      <c r="AJ446" s="26"/>
      <c r="AK446" s="26"/>
      <c r="AL446" s="26"/>
      <c r="AM446" s="26"/>
      <c r="AN446" s="26"/>
      <c r="AO446" s="26"/>
      <c r="AP446" s="26"/>
      <c r="AQ446" s="26"/>
      <c r="AR446" s="26"/>
      <c r="AS446" s="26"/>
    </row>
    <row r="447" spans="1:45" s="2" customFormat="1" ht="13.5">
      <c r="A447" s="18"/>
      <c r="B447" s="26"/>
      <c r="C447" s="26"/>
      <c r="D447" s="26"/>
      <c r="E447" s="26"/>
      <c r="F447" s="26"/>
      <c r="G447" s="26"/>
      <c r="H447" s="26"/>
      <c r="I447" s="26"/>
      <c r="J447" s="26"/>
      <c r="K447" s="26"/>
      <c r="L447" s="26"/>
      <c r="M447" s="26"/>
      <c r="N447" s="26"/>
      <c r="O447" s="26"/>
      <c r="P447" s="26"/>
      <c r="Q447" s="26"/>
      <c r="R447" s="26"/>
      <c r="S447" s="26"/>
      <c r="T447" s="26"/>
      <c r="U447" s="26"/>
      <c r="V447" s="26"/>
      <c r="W447" s="26"/>
      <c r="X447" s="26"/>
      <c r="Y447" s="26"/>
      <c r="Z447" s="26"/>
      <c r="AA447" s="26"/>
      <c r="AB447" s="26"/>
      <c r="AC447" s="26"/>
      <c r="AD447" s="26"/>
      <c r="AE447" s="26"/>
      <c r="AF447" s="26"/>
      <c r="AG447" s="26"/>
      <c r="AH447" s="26"/>
      <c r="AI447" s="26"/>
      <c r="AJ447" s="26"/>
      <c r="AK447" s="26"/>
      <c r="AL447" s="26"/>
      <c r="AM447" s="26"/>
      <c r="AN447" s="26"/>
      <c r="AO447" s="26"/>
      <c r="AP447" s="26"/>
      <c r="AQ447" s="26"/>
      <c r="AR447" s="26"/>
      <c r="AS447" s="26"/>
    </row>
    <row r="448" spans="1:45" s="2" customFormat="1" ht="13.5">
      <c r="A448" s="18"/>
      <c r="B448" s="26"/>
      <c r="C448" s="26"/>
      <c r="D448" s="26"/>
      <c r="E448" s="26"/>
      <c r="F448" s="26"/>
      <c r="G448" s="26"/>
      <c r="H448" s="26"/>
      <c r="I448" s="26"/>
      <c r="J448" s="26"/>
      <c r="K448" s="26"/>
      <c r="L448" s="26"/>
      <c r="M448" s="26"/>
      <c r="N448" s="26"/>
      <c r="O448" s="26"/>
      <c r="P448" s="26"/>
      <c r="Q448" s="26"/>
      <c r="R448" s="26"/>
      <c r="S448" s="26"/>
      <c r="T448" s="26"/>
      <c r="U448" s="26"/>
      <c r="V448" s="26"/>
      <c r="W448" s="26"/>
      <c r="X448" s="26"/>
      <c r="Y448" s="26"/>
      <c r="Z448" s="26"/>
      <c r="AA448" s="26"/>
      <c r="AB448" s="26"/>
      <c r="AC448" s="26"/>
      <c r="AD448" s="26"/>
      <c r="AE448" s="26"/>
      <c r="AF448" s="26"/>
      <c r="AG448" s="26"/>
      <c r="AH448" s="26"/>
      <c r="AI448" s="26"/>
      <c r="AJ448" s="26"/>
      <c r="AK448" s="26"/>
      <c r="AL448" s="26"/>
      <c r="AM448" s="26"/>
      <c r="AN448" s="26"/>
      <c r="AO448" s="26"/>
      <c r="AP448" s="26"/>
      <c r="AQ448" s="26"/>
      <c r="AR448" s="26"/>
      <c r="AS448" s="26"/>
    </row>
    <row r="449" spans="1:45" s="2" customFormat="1" ht="13.5">
      <c r="A449" s="18"/>
      <c r="B449" s="26"/>
      <c r="C449" s="26"/>
      <c r="D449" s="26"/>
      <c r="E449" s="26"/>
      <c r="F449" s="26"/>
      <c r="G449" s="26"/>
      <c r="H449" s="26"/>
      <c r="I449" s="26"/>
      <c r="J449" s="26"/>
      <c r="K449" s="26"/>
      <c r="L449" s="26"/>
      <c r="M449" s="26"/>
      <c r="N449" s="26"/>
      <c r="O449" s="26"/>
      <c r="P449" s="26"/>
      <c r="Q449" s="26"/>
      <c r="R449" s="26"/>
      <c r="S449" s="26"/>
      <c r="T449" s="26"/>
      <c r="U449" s="26"/>
      <c r="V449" s="26"/>
      <c r="W449" s="26"/>
      <c r="X449" s="26"/>
      <c r="Y449" s="26"/>
      <c r="Z449" s="26"/>
      <c r="AA449" s="26"/>
      <c r="AB449" s="26"/>
      <c r="AC449" s="26"/>
      <c r="AD449" s="26"/>
      <c r="AE449" s="26"/>
      <c r="AF449" s="26"/>
      <c r="AG449" s="26"/>
      <c r="AH449" s="26"/>
      <c r="AI449" s="26"/>
      <c r="AJ449" s="26"/>
      <c r="AK449" s="26"/>
      <c r="AL449" s="26"/>
      <c r="AM449" s="26"/>
      <c r="AN449" s="26"/>
      <c r="AO449" s="26"/>
      <c r="AP449" s="26"/>
      <c r="AQ449" s="26"/>
      <c r="AR449" s="26"/>
      <c r="AS449" s="26"/>
    </row>
    <row r="450" spans="1:45" s="2" customFormat="1" ht="13.5">
      <c r="A450" s="18"/>
      <c r="B450" s="26"/>
      <c r="C450" s="26"/>
      <c r="D450" s="26"/>
      <c r="E450" s="26"/>
      <c r="F450" s="26"/>
      <c r="G450" s="26"/>
      <c r="H450" s="26"/>
      <c r="I450" s="26"/>
      <c r="J450" s="26"/>
      <c r="K450" s="26"/>
      <c r="L450" s="26"/>
      <c r="M450" s="26"/>
      <c r="N450" s="26"/>
      <c r="O450" s="26"/>
      <c r="P450" s="26"/>
      <c r="Q450" s="26"/>
      <c r="R450" s="26"/>
      <c r="S450" s="26"/>
      <c r="T450" s="26"/>
      <c r="U450" s="26"/>
      <c r="V450" s="26"/>
      <c r="W450" s="26"/>
      <c r="X450" s="26"/>
      <c r="Y450" s="26"/>
      <c r="Z450" s="26"/>
      <c r="AA450" s="26"/>
      <c r="AB450" s="26"/>
      <c r="AC450" s="26"/>
      <c r="AD450" s="26"/>
      <c r="AE450" s="26"/>
      <c r="AF450" s="26"/>
      <c r="AG450" s="26"/>
      <c r="AH450" s="26"/>
      <c r="AI450" s="26"/>
      <c r="AJ450" s="26"/>
      <c r="AK450" s="26"/>
      <c r="AL450" s="26"/>
      <c r="AM450" s="26"/>
      <c r="AN450" s="26"/>
      <c r="AO450" s="26"/>
      <c r="AP450" s="26"/>
      <c r="AQ450" s="26"/>
      <c r="AR450" s="26"/>
      <c r="AS450" s="26"/>
    </row>
    <row r="451" spans="1:45" s="2" customFormat="1" ht="13.5">
      <c r="A451" s="18"/>
      <c r="B451" s="26"/>
      <c r="C451" s="26"/>
      <c r="D451" s="26"/>
      <c r="E451" s="26"/>
      <c r="F451" s="26"/>
      <c r="G451" s="26"/>
      <c r="H451" s="26"/>
      <c r="I451" s="26"/>
      <c r="J451" s="26"/>
      <c r="K451" s="26"/>
      <c r="L451" s="26"/>
      <c r="M451" s="26"/>
      <c r="N451" s="26"/>
      <c r="O451" s="26"/>
      <c r="P451" s="26"/>
      <c r="Q451" s="26"/>
      <c r="R451" s="26"/>
      <c r="S451" s="26"/>
      <c r="T451" s="26"/>
      <c r="U451" s="26"/>
      <c r="V451" s="26"/>
      <c r="W451" s="26"/>
      <c r="X451" s="26"/>
      <c r="Y451" s="26"/>
      <c r="Z451" s="26"/>
      <c r="AA451" s="26"/>
      <c r="AB451" s="26"/>
      <c r="AC451" s="26"/>
      <c r="AD451" s="26"/>
      <c r="AE451" s="26"/>
      <c r="AF451" s="26"/>
      <c r="AG451" s="26"/>
      <c r="AH451" s="26"/>
      <c r="AI451" s="26"/>
      <c r="AJ451" s="26"/>
      <c r="AK451" s="26"/>
      <c r="AL451" s="26"/>
      <c r="AM451" s="26"/>
      <c r="AN451" s="26"/>
      <c r="AO451" s="26"/>
      <c r="AP451" s="26"/>
      <c r="AQ451" s="26"/>
      <c r="AR451" s="26"/>
      <c r="AS451" s="26"/>
    </row>
    <row r="452" spans="1:45" s="2" customFormat="1" ht="13.5">
      <c r="A452" s="18"/>
      <c r="B452" s="26"/>
      <c r="C452" s="26"/>
      <c r="D452" s="26"/>
      <c r="E452" s="26"/>
      <c r="F452" s="26"/>
      <c r="G452" s="26"/>
      <c r="H452" s="26"/>
      <c r="I452" s="26"/>
      <c r="J452" s="26"/>
      <c r="K452" s="26"/>
      <c r="L452" s="26"/>
      <c r="M452" s="26"/>
      <c r="N452" s="26"/>
      <c r="O452" s="26"/>
      <c r="P452" s="26"/>
      <c r="Q452" s="26"/>
      <c r="R452" s="26"/>
      <c r="S452" s="26"/>
      <c r="T452" s="26"/>
      <c r="U452" s="26"/>
      <c r="V452" s="26"/>
      <c r="W452" s="26"/>
      <c r="X452" s="26"/>
      <c r="Y452" s="26"/>
      <c r="Z452" s="26"/>
      <c r="AA452" s="26"/>
      <c r="AB452" s="26"/>
      <c r="AC452" s="26"/>
      <c r="AD452" s="26"/>
      <c r="AE452" s="26"/>
      <c r="AF452" s="26"/>
      <c r="AG452" s="26"/>
      <c r="AH452" s="26"/>
      <c r="AI452" s="26"/>
      <c r="AJ452" s="26"/>
      <c r="AK452" s="26"/>
      <c r="AL452" s="26"/>
      <c r="AM452" s="26"/>
      <c r="AN452" s="26"/>
      <c r="AO452" s="26"/>
      <c r="AP452" s="26"/>
      <c r="AQ452" s="26"/>
      <c r="AR452" s="26"/>
      <c r="AS452" s="26"/>
    </row>
    <row r="453" spans="1:45" s="2" customFormat="1" ht="13.5">
      <c r="A453" s="18"/>
      <c r="B453" s="26"/>
      <c r="C453" s="26"/>
      <c r="D453" s="26"/>
      <c r="E453" s="26"/>
      <c r="F453" s="26"/>
      <c r="G453" s="26"/>
      <c r="H453" s="26"/>
      <c r="I453" s="26"/>
      <c r="J453" s="26"/>
      <c r="K453" s="26"/>
      <c r="L453" s="26"/>
      <c r="M453" s="26"/>
      <c r="N453" s="26"/>
      <c r="O453" s="26"/>
      <c r="P453" s="26"/>
      <c r="Q453" s="26"/>
      <c r="R453" s="26"/>
      <c r="S453" s="26"/>
      <c r="T453" s="26"/>
      <c r="U453" s="26"/>
      <c r="V453" s="26"/>
      <c r="W453" s="26"/>
      <c r="X453" s="26"/>
      <c r="Y453" s="26"/>
      <c r="Z453" s="26"/>
      <c r="AA453" s="26"/>
      <c r="AB453" s="26"/>
      <c r="AC453" s="26"/>
      <c r="AD453" s="26"/>
      <c r="AE453" s="26"/>
      <c r="AF453" s="26"/>
      <c r="AG453" s="26"/>
      <c r="AH453" s="26"/>
      <c r="AI453" s="26"/>
      <c r="AJ453" s="26"/>
      <c r="AK453" s="26"/>
      <c r="AL453" s="26"/>
      <c r="AM453" s="26"/>
      <c r="AN453" s="26"/>
      <c r="AO453" s="26"/>
      <c r="AP453" s="26"/>
      <c r="AQ453" s="26"/>
      <c r="AR453" s="26"/>
      <c r="AS453" s="26"/>
    </row>
    <row r="454" spans="1:45" s="2" customFormat="1" ht="13.5">
      <c r="A454" s="18"/>
      <c r="B454" s="26"/>
      <c r="C454" s="26"/>
      <c r="D454" s="26"/>
      <c r="E454" s="26"/>
      <c r="F454" s="26"/>
      <c r="G454" s="26"/>
      <c r="H454" s="26"/>
      <c r="I454" s="26"/>
      <c r="J454" s="26"/>
      <c r="K454" s="26"/>
      <c r="L454" s="26"/>
      <c r="M454" s="26"/>
      <c r="N454" s="26"/>
      <c r="O454" s="26"/>
      <c r="P454" s="26"/>
      <c r="Q454" s="26"/>
      <c r="R454" s="26"/>
      <c r="S454" s="26"/>
      <c r="T454" s="26"/>
      <c r="U454" s="26"/>
      <c r="V454" s="26"/>
      <c r="W454" s="26"/>
      <c r="X454" s="26"/>
      <c r="Y454" s="26"/>
      <c r="Z454" s="26"/>
      <c r="AA454" s="26"/>
      <c r="AB454" s="26"/>
      <c r="AC454" s="26"/>
      <c r="AD454" s="26"/>
      <c r="AE454" s="26"/>
      <c r="AF454" s="26"/>
      <c r="AG454" s="26"/>
      <c r="AH454" s="26"/>
      <c r="AI454" s="26"/>
      <c r="AJ454" s="26"/>
      <c r="AK454" s="26"/>
      <c r="AL454" s="26"/>
      <c r="AM454" s="26"/>
      <c r="AN454" s="26"/>
      <c r="AO454" s="26"/>
      <c r="AP454" s="26"/>
      <c r="AQ454" s="26"/>
      <c r="AR454" s="26"/>
      <c r="AS454" s="26"/>
    </row>
    <row r="455" spans="1:45" s="2" customFormat="1" ht="13.5">
      <c r="A455" s="18"/>
      <c r="B455" s="26"/>
      <c r="C455" s="26"/>
      <c r="D455" s="26"/>
      <c r="E455" s="26"/>
      <c r="F455" s="26"/>
      <c r="G455" s="26"/>
      <c r="H455" s="26"/>
      <c r="I455" s="26"/>
      <c r="J455" s="26"/>
      <c r="K455" s="26"/>
      <c r="L455" s="26"/>
      <c r="M455" s="26"/>
      <c r="N455" s="26"/>
      <c r="O455" s="26"/>
      <c r="P455" s="26"/>
      <c r="Q455" s="26"/>
      <c r="R455" s="26"/>
      <c r="S455" s="26"/>
      <c r="T455" s="26"/>
      <c r="U455" s="26"/>
      <c r="V455" s="26"/>
      <c r="W455" s="26"/>
      <c r="X455" s="26"/>
      <c r="Y455" s="26"/>
      <c r="Z455" s="26"/>
      <c r="AA455" s="26"/>
      <c r="AB455" s="26"/>
      <c r="AC455" s="26"/>
      <c r="AD455" s="26"/>
      <c r="AE455" s="26"/>
      <c r="AF455" s="26"/>
      <c r="AG455" s="26"/>
      <c r="AH455" s="26"/>
      <c r="AI455" s="26"/>
      <c r="AJ455" s="26"/>
      <c r="AK455" s="26"/>
      <c r="AL455" s="26"/>
      <c r="AM455" s="26"/>
      <c r="AN455" s="26"/>
      <c r="AO455" s="26"/>
      <c r="AP455" s="26"/>
      <c r="AQ455" s="26"/>
      <c r="AR455" s="26"/>
      <c r="AS455" s="26"/>
    </row>
    <row r="456" spans="1:45" s="2" customFormat="1" ht="13.5">
      <c r="A456" s="18"/>
      <c r="B456" s="26"/>
      <c r="C456" s="26"/>
      <c r="D456" s="26"/>
      <c r="E456" s="26"/>
      <c r="F456" s="26"/>
      <c r="G456" s="26"/>
      <c r="H456" s="26"/>
      <c r="I456" s="26"/>
      <c r="J456" s="26"/>
      <c r="K456" s="26"/>
      <c r="L456" s="26"/>
      <c r="M456" s="26"/>
      <c r="N456" s="26"/>
      <c r="O456" s="26"/>
      <c r="P456" s="26"/>
      <c r="Q456" s="26"/>
      <c r="R456" s="26"/>
      <c r="S456" s="26"/>
      <c r="T456" s="26"/>
      <c r="U456" s="26"/>
      <c r="V456" s="26"/>
      <c r="W456" s="26"/>
      <c r="X456" s="26"/>
      <c r="Y456" s="26"/>
      <c r="Z456" s="26"/>
      <c r="AA456" s="26"/>
      <c r="AB456" s="26"/>
      <c r="AC456" s="26"/>
      <c r="AD456" s="26"/>
      <c r="AE456" s="26"/>
      <c r="AF456" s="26"/>
      <c r="AG456" s="26"/>
      <c r="AH456" s="26"/>
      <c r="AI456" s="26"/>
      <c r="AJ456" s="26"/>
      <c r="AK456" s="26"/>
      <c r="AL456" s="26"/>
      <c r="AM456" s="26"/>
      <c r="AN456" s="26"/>
      <c r="AO456" s="26"/>
      <c r="AP456" s="26"/>
      <c r="AQ456" s="26"/>
      <c r="AR456" s="26"/>
      <c r="AS456" s="26"/>
    </row>
    <row r="457" spans="1:45" s="2" customFormat="1" ht="13.5">
      <c r="A457" s="18"/>
      <c r="B457" s="26"/>
      <c r="C457" s="26"/>
      <c r="D457" s="26"/>
      <c r="E457" s="26"/>
      <c r="F457" s="26"/>
      <c r="G457" s="26"/>
      <c r="H457" s="26"/>
      <c r="I457" s="26"/>
      <c r="J457" s="26"/>
      <c r="K457" s="26"/>
      <c r="L457" s="26"/>
      <c r="M457" s="26"/>
      <c r="N457" s="26"/>
      <c r="O457" s="26"/>
      <c r="P457" s="26"/>
      <c r="Q457" s="26"/>
      <c r="R457" s="26"/>
      <c r="S457" s="26"/>
      <c r="T457" s="26"/>
      <c r="U457" s="26"/>
      <c r="V457" s="26"/>
      <c r="W457" s="26"/>
      <c r="X457" s="26"/>
      <c r="Y457" s="26"/>
      <c r="Z457" s="26"/>
      <c r="AA457" s="26"/>
      <c r="AB457" s="26"/>
      <c r="AC457" s="26"/>
      <c r="AD457" s="26"/>
      <c r="AE457" s="26"/>
      <c r="AF457" s="26"/>
      <c r="AG457" s="26"/>
      <c r="AH457" s="26"/>
      <c r="AI457" s="26"/>
      <c r="AJ457" s="26"/>
      <c r="AK457" s="26"/>
      <c r="AL457" s="26"/>
      <c r="AM457" s="26"/>
      <c r="AN457" s="26"/>
      <c r="AO457" s="26"/>
      <c r="AP457" s="26"/>
      <c r="AQ457" s="26"/>
      <c r="AR457" s="26"/>
      <c r="AS457" s="26"/>
    </row>
    <row r="458" spans="1:45" s="2" customFormat="1" ht="13.5">
      <c r="A458" s="18"/>
      <c r="B458" s="26"/>
      <c r="C458" s="26"/>
      <c r="D458" s="26"/>
      <c r="E458" s="26"/>
      <c r="F458" s="26"/>
      <c r="G458" s="26"/>
      <c r="H458" s="26"/>
      <c r="I458" s="26"/>
      <c r="J458" s="26"/>
      <c r="K458" s="26"/>
      <c r="L458" s="26"/>
      <c r="M458" s="26"/>
      <c r="N458" s="26"/>
      <c r="O458" s="26"/>
      <c r="P458" s="26"/>
      <c r="Q458" s="26"/>
      <c r="R458" s="26"/>
      <c r="S458" s="26"/>
      <c r="T458" s="26"/>
      <c r="U458" s="26"/>
      <c r="V458" s="26"/>
      <c r="W458" s="26"/>
      <c r="X458" s="26"/>
      <c r="Y458" s="26"/>
      <c r="Z458" s="26"/>
      <c r="AA458" s="26"/>
      <c r="AB458" s="26"/>
      <c r="AC458" s="26"/>
      <c r="AD458" s="26"/>
      <c r="AE458" s="26"/>
      <c r="AF458" s="26"/>
      <c r="AG458" s="26"/>
      <c r="AH458" s="26"/>
      <c r="AI458" s="26"/>
      <c r="AJ458" s="26"/>
      <c r="AK458" s="26"/>
      <c r="AL458" s="26"/>
      <c r="AM458" s="26"/>
      <c r="AN458" s="26"/>
      <c r="AO458" s="26"/>
      <c r="AP458" s="26"/>
      <c r="AQ458" s="26"/>
      <c r="AR458" s="26"/>
      <c r="AS458" s="26"/>
    </row>
    <row r="459" spans="1:45" s="2" customFormat="1" ht="13.5">
      <c r="A459" s="18"/>
      <c r="B459" s="26"/>
      <c r="C459" s="26"/>
      <c r="D459" s="26"/>
      <c r="E459" s="26"/>
      <c r="F459" s="26"/>
      <c r="G459" s="26"/>
      <c r="H459" s="26"/>
      <c r="I459" s="26"/>
      <c r="J459" s="26"/>
      <c r="K459" s="26"/>
      <c r="L459" s="26"/>
      <c r="M459" s="26"/>
      <c r="N459" s="26"/>
      <c r="O459" s="26"/>
      <c r="P459" s="26"/>
      <c r="Q459" s="26"/>
      <c r="R459" s="26"/>
      <c r="S459" s="26"/>
      <c r="T459" s="26"/>
      <c r="U459" s="26"/>
      <c r="V459" s="26"/>
      <c r="W459" s="26"/>
      <c r="X459" s="26"/>
      <c r="Y459" s="26"/>
      <c r="Z459" s="26"/>
      <c r="AA459" s="26"/>
      <c r="AB459" s="26"/>
      <c r="AC459" s="26"/>
      <c r="AD459" s="26"/>
      <c r="AE459" s="26"/>
      <c r="AF459" s="26"/>
      <c r="AG459" s="26"/>
      <c r="AH459" s="26"/>
      <c r="AI459" s="26"/>
      <c r="AJ459" s="26"/>
      <c r="AK459" s="26"/>
      <c r="AL459" s="26"/>
      <c r="AM459" s="26"/>
      <c r="AN459" s="26"/>
      <c r="AO459" s="26"/>
      <c r="AP459" s="26"/>
      <c r="AQ459" s="26"/>
      <c r="AR459" s="26"/>
      <c r="AS459" s="26"/>
    </row>
    <row r="460" spans="1:45" s="2" customFormat="1" ht="13.5">
      <c r="A460" s="18"/>
      <c r="B460" s="26"/>
      <c r="C460" s="26"/>
      <c r="D460" s="26"/>
      <c r="E460" s="26"/>
      <c r="F460" s="26"/>
      <c r="G460" s="26"/>
      <c r="H460" s="26"/>
      <c r="I460" s="26"/>
      <c r="J460" s="26"/>
      <c r="K460" s="26"/>
      <c r="L460" s="26"/>
      <c r="M460" s="26"/>
      <c r="N460" s="26"/>
      <c r="O460" s="26"/>
      <c r="P460" s="26"/>
      <c r="Q460" s="26"/>
      <c r="R460" s="26"/>
      <c r="S460" s="26"/>
      <c r="T460" s="26"/>
      <c r="U460" s="26"/>
      <c r="V460" s="26"/>
      <c r="W460" s="26"/>
      <c r="X460" s="26"/>
      <c r="Y460" s="26"/>
      <c r="Z460" s="26"/>
      <c r="AA460" s="26"/>
      <c r="AB460" s="26"/>
      <c r="AC460" s="26"/>
      <c r="AD460" s="26"/>
      <c r="AE460" s="26"/>
      <c r="AF460" s="26"/>
      <c r="AG460" s="26"/>
      <c r="AH460" s="26"/>
      <c r="AI460" s="26"/>
      <c r="AJ460" s="26"/>
      <c r="AK460" s="26"/>
      <c r="AL460" s="26"/>
      <c r="AM460" s="26"/>
      <c r="AN460" s="26"/>
      <c r="AO460" s="26"/>
      <c r="AP460" s="26"/>
      <c r="AQ460" s="26"/>
      <c r="AR460" s="26"/>
      <c r="AS460" s="26"/>
    </row>
    <row r="461" spans="1:45" s="2" customFormat="1" ht="13.5">
      <c r="A461" s="18"/>
      <c r="B461" s="26"/>
      <c r="C461" s="26"/>
      <c r="D461" s="26"/>
      <c r="E461" s="26"/>
      <c r="F461" s="26"/>
      <c r="G461" s="26"/>
      <c r="H461" s="26"/>
      <c r="I461" s="26"/>
      <c r="J461" s="26"/>
      <c r="K461" s="26"/>
      <c r="L461" s="26"/>
      <c r="M461" s="26"/>
      <c r="N461" s="26"/>
      <c r="O461" s="26"/>
      <c r="P461" s="26"/>
      <c r="Q461" s="26"/>
      <c r="R461" s="26"/>
      <c r="S461" s="26"/>
      <c r="T461" s="26"/>
      <c r="U461" s="26"/>
      <c r="V461" s="26"/>
      <c r="W461" s="26"/>
      <c r="X461" s="26"/>
      <c r="Y461" s="26"/>
      <c r="Z461" s="26"/>
      <c r="AA461" s="26"/>
      <c r="AB461" s="26"/>
      <c r="AC461" s="26"/>
      <c r="AD461" s="26"/>
      <c r="AE461" s="26"/>
      <c r="AF461" s="26"/>
      <c r="AG461" s="26"/>
      <c r="AH461" s="26"/>
      <c r="AI461" s="26"/>
      <c r="AJ461" s="26"/>
      <c r="AK461" s="26"/>
      <c r="AL461" s="26"/>
      <c r="AM461" s="26"/>
      <c r="AN461" s="26"/>
      <c r="AO461" s="26"/>
      <c r="AP461" s="26"/>
      <c r="AQ461" s="26"/>
      <c r="AR461" s="26"/>
      <c r="AS461" s="26"/>
    </row>
    <row r="462" spans="1:45" s="2" customFormat="1" ht="13.5">
      <c r="A462" s="18"/>
      <c r="B462" s="26"/>
      <c r="C462" s="26"/>
      <c r="D462" s="26"/>
      <c r="E462" s="26"/>
      <c r="F462" s="26"/>
      <c r="G462" s="26"/>
      <c r="H462" s="26"/>
      <c r="I462" s="26"/>
      <c r="J462" s="26"/>
      <c r="K462" s="26"/>
      <c r="L462" s="26"/>
      <c r="M462" s="26"/>
      <c r="N462" s="26"/>
      <c r="O462" s="26"/>
      <c r="P462" s="26"/>
      <c r="Q462" s="26"/>
      <c r="R462" s="26"/>
      <c r="S462" s="26"/>
      <c r="T462" s="26"/>
      <c r="U462" s="26"/>
      <c r="V462" s="26"/>
      <c r="W462" s="26"/>
      <c r="X462" s="26"/>
      <c r="Y462" s="26"/>
      <c r="Z462" s="26"/>
      <c r="AA462" s="26"/>
      <c r="AB462" s="26"/>
      <c r="AC462" s="26"/>
      <c r="AD462" s="26"/>
      <c r="AE462" s="26"/>
      <c r="AF462" s="26"/>
      <c r="AG462" s="26"/>
      <c r="AH462" s="26"/>
      <c r="AI462" s="26"/>
      <c r="AJ462" s="26"/>
      <c r="AK462" s="26"/>
      <c r="AL462" s="26"/>
      <c r="AM462" s="26"/>
      <c r="AN462" s="26"/>
      <c r="AO462" s="26"/>
      <c r="AP462" s="26"/>
      <c r="AQ462" s="26"/>
      <c r="AR462" s="26"/>
      <c r="AS462" s="26"/>
    </row>
    <row r="463" spans="1:45" s="2" customFormat="1" ht="13.5">
      <c r="A463" s="18"/>
      <c r="B463" s="26"/>
      <c r="C463" s="26"/>
      <c r="D463" s="26"/>
      <c r="E463" s="26"/>
      <c r="F463" s="26"/>
      <c r="G463" s="26"/>
      <c r="H463" s="26"/>
      <c r="I463" s="26"/>
      <c r="J463" s="26"/>
      <c r="K463" s="26"/>
      <c r="L463" s="26"/>
      <c r="M463" s="26"/>
      <c r="N463" s="26"/>
      <c r="O463" s="26"/>
      <c r="P463" s="26"/>
      <c r="Q463" s="26"/>
      <c r="R463" s="26"/>
      <c r="S463" s="26"/>
      <c r="T463" s="26"/>
      <c r="U463" s="26"/>
      <c r="V463" s="26"/>
      <c r="W463" s="26"/>
      <c r="X463" s="26"/>
      <c r="Y463" s="26"/>
      <c r="Z463" s="26"/>
      <c r="AA463" s="26"/>
      <c r="AB463" s="26"/>
      <c r="AC463" s="26"/>
      <c r="AD463" s="26"/>
      <c r="AE463" s="26"/>
      <c r="AF463" s="26"/>
      <c r="AG463" s="26"/>
      <c r="AH463" s="26"/>
      <c r="AI463" s="26"/>
      <c r="AJ463" s="26"/>
      <c r="AK463" s="26"/>
      <c r="AL463" s="26"/>
      <c r="AM463" s="26"/>
      <c r="AN463" s="26"/>
      <c r="AO463" s="26"/>
      <c r="AP463" s="26"/>
      <c r="AQ463" s="26"/>
      <c r="AR463" s="26"/>
      <c r="AS463" s="26"/>
    </row>
    <row r="464" spans="1:45" s="2" customFormat="1" ht="13.5">
      <c r="A464" s="18"/>
      <c r="B464" s="26"/>
      <c r="C464" s="26"/>
      <c r="D464" s="26"/>
      <c r="E464" s="26"/>
      <c r="F464" s="26"/>
      <c r="G464" s="26"/>
      <c r="H464" s="26"/>
      <c r="I464" s="26"/>
      <c r="J464" s="26"/>
      <c r="K464" s="26"/>
      <c r="L464" s="26"/>
      <c r="M464" s="26"/>
      <c r="N464" s="26"/>
      <c r="O464" s="26"/>
      <c r="P464" s="26"/>
      <c r="Q464" s="26"/>
      <c r="R464" s="26"/>
      <c r="S464" s="26"/>
      <c r="T464" s="26"/>
      <c r="U464" s="26"/>
      <c r="V464" s="26"/>
      <c r="W464" s="26"/>
      <c r="X464" s="26"/>
      <c r="Y464" s="26"/>
      <c r="Z464" s="26"/>
      <c r="AA464" s="26"/>
      <c r="AB464" s="26"/>
      <c r="AC464" s="26"/>
      <c r="AD464" s="26"/>
      <c r="AE464" s="26"/>
      <c r="AF464" s="26"/>
      <c r="AG464" s="26"/>
      <c r="AH464" s="26"/>
      <c r="AI464" s="26"/>
      <c r="AJ464" s="26"/>
      <c r="AK464" s="26"/>
      <c r="AL464" s="26"/>
      <c r="AM464" s="26"/>
      <c r="AN464" s="26"/>
      <c r="AO464" s="26"/>
      <c r="AP464" s="26"/>
      <c r="AQ464" s="26"/>
      <c r="AR464" s="26"/>
      <c r="AS464" s="26"/>
    </row>
    <row r="465" spans="1:45" s="2" customFormat="1" ht="13.5">
      <c r="A465" s="18"/>
      <c r="B465" s="26"/>
      <c r="C465" s="26"/>
      <c r="D465" s="26"/>
      <c r="E465" s="26"/>
      <c r="F465" s="26"/>
      <c r="G465" s="26"/>
      <c r="H465" s="26"/>
      <c r="I465" s="26"/>
      <c r="J465" s="26"/>
      <c r="K465" s="26"/>
      <c r="L465" s="26"/>
      <c r="M465" s="26"/>
      <c r="N465" s="26"/>
      <c r="O465" s="26"/>
      <c r="P465" s="26"/>
      <c r="Q465" s="26"/>
      <c r="R465" s="26"/>
      <c r="S465" s="26"/>
      <c r="T465" s="26"/>
      <c r="U465" s="26"/>
      <c r="V465" s="26"/>
      <c r="W465" s="26"/>
      <c r="X465" s="26"/>
      <c r="Y465" s="26"/>
      <c r="Z465" s="26"/>
      <c r="AA465" s="26"/>
      <c r="AB465" s="26"/>
      <c r="AC465" s="26"/>
      <c r="AD465" s="26"/>
      <c r="AE465" s="26"/>
      <c r="AF465" s="26"/>
      <c r="AG465" s="26"/>
      <c r="AH465" s="26"/>
      <c r="AI465" s="26"/>
      <c r="AJ465" s="26"/>
      <c r="AK465" s="26"/>
      <c r="AL465" s="26"/>
      <c r="AM465" s="26"/>
      <c r="AN465" s="26"/>
      <c r="AO465" s="26"/>
      <c r="AP465" s="26"/>
      <c r="AQ465" s="26"/>
      <c r="AR465" s="26"/>
      <c r="AS465" s="26"/>
    </row>
    <row r="466" spans="1:45" s="2" customFormat="1" ht="13.5">
      <c r="A466" s="18"/>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row>
    <row r="467" spans="1:45" s="2" customFormat="1" ht="13.5">
      <c r="A467" s="18"/>
      <c r="B467" s="26"/>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row>
    <row r="468" spans="1:45" s="2" customFormat="1" ht="13.5">
      <c r="A468" s="18"/>
      <c r="B468" s="26"/>
      <c r="C468" s="26"/>
      <c r="D468" s="26"/>
      <c r="E468" s="26"/>
      <c r="F468" s="26"/>
      <c r="G468" s="26"/>
      <c r="H468" s="26"/>
      <c r="I468" s="26"/>
      <c r="J468" s="26"/>
      <c r="K468" s="26"/>
      <c r="L468" s="26"/>
      <c r="M468" s="26"/>
      <c r="N468" s="26"/>
      <c r="O468" s="26"/>
      <c r="P468" s="26"/>
      <c r="Q468" s="26"/>
      <c r="R468" s="26"/>
      <c r="S468" s="26"/>
      <c r="T468" s="26"/>
      <c r="U468" s="26"/>
      <c r="V468" s="26"/>
      <c r="W468" s="26"/>
      <c r="X468" s="26"/>
      <c r="Y468" s="26"/>
      <c r="Z468" s="26"/>
      <c r="AA468" s="26"/>
      <c r="AB468" s="26"/>
      <c r="AC468" s="26"/>
      <c r="AD468" s="26"/>
      <c r="AE468" s="26"/>
      <c r="AF468" s="26"/>
      <c r="AG468" s="26"/>
      <c r="AH468" s="26"/>
      <c r="AI468" s="26"/>
      <c r="AJ468" s="26"/>
      <c r="AK468" s="26"/>
      <c r="AL468" s="26"/>
      <c r="AM468" s="26"/>
      <c r="AN468" s="26"/>
      <c r="AO468" s="26"/>
      <c r="AP468" s="26"/>
      <c r="AQ468" s="26"/>
      <c r="AR468" s="26"/>
      <c r="AS468" s="26"/>
    </row>
    <row r="469" spans="1:45" s="2" customFormat="1" ht="13.5">
      <c r="A469" s="18"/>
      <c r="B469" s="26"/>
      <c r="C469" s="26"/>
      <c r="D469" s="26"/>
      <c r="E469" s="26"/>
      <c r="F469" s="26"/>
      <c r="G469" s="26"/>
      <c r="H469" s="26"/>
      <c r="I469" s="26"/>
      <c r="J469" s="26"/>
      <c r="K469" s="26"/>
      <c r="L469" s="26"/>
      <c r="M469" s="26"/>
      <c r="N469" s="26"/>
      <c r="O469" s="26"/>
      <c r="P469" s="26"/>
      <c r="Q469" s="26"/>
      <c r="R469" s="26"/>
      <c r="S469" s="26"/>
      <c r="T469" s="26"/>
      <c r="U469" s="26"/>
      <c r="V469" s="26"/>
      <c r="W469" s="26"/>
      <c r="X469" s="26"/>
      <c r="Y469" s="26"/>
      <c r="Z469" s="26"/>
      <c r="AA469" s="26"/>
      <c r="AB469" s="26"/>
      <c r="AC469" s="26"/>
      <c r="AD469" s="26"/>
      <c r="AE469" s="26"/>
      <c r="AF469" s="26"/>
      <c r="AG469" s="26"/>
      <c r="AH469" s="26"/>
      <c r="AI469" s="26"/>
      <c r="AJ469" s="26"/>
      <c r="AK469" s="26"/>
      <c r="AL469" s="26"/>
      <c r="AM469" s="26"/>
      <c r="AN469" s="26"/>
      <c r="AO469" s="26"/>
      <c r="AP469" s="26"/>
      <c r="AQ469" s="26"/>
      <c r="AR469" s="26"/>
      <c r="AS469" s="26"/>
    </row>
    <row r="470" spans="1:45" s="2" customFormat="1" ht="13.5">
      <c r="A470" s="18"/>
      <c r="B470" s="26"/>
      <c r="C470" s="26"/>
      <c r="D470" s="26"/>
      <c r="E470" s="26"/>
      <c r="F470" s="26"/>
      <c r="G470" s="26"/>
      <c r="H470" s="26"/>
      <c r="I470" s="26"/>
      <c r="J470" s="26"/>
      <c r="K470" s="26"/>
      <c r="L470" s="26"/>
      <c r="M470" s="26"/>
      <c r="N470" s="26"/>
      <c r="O470" s="26"/>
      <c r="P470" s="26"/>
      <c r="Q470" s="26"/>
      <c r="R470" s="26"/>
      <c r="S470" s="26"/>
      <c r="T470" s="26"/>
      <c r="U470" s="26"/>
      <c r="V470" s="26"/>
      <c r="W470" s="26"/>
      <c r="X470" s="26"/>
      <c r="Y470" s="26"/>
      <c r="Z470" s="26"/>
      <c r="AA470" s="26"/>
      <c r="AB470" s="26"/>
      <c r="AC470" s="26"/>
      <c r="AD470" s="26"/>
      <c r="AE470" s="26"/>
      <c r="AF470" s="26"/>
      <c r="AG470" s="26"/>
      <c r="AH470" s="26"/>
      <c r="AI470" s="26"/>
      <c r="AJ470" s="26"/>
      <c r="AK470" s="26"/>
      <c r="AL470" s="26"/>
      <c r="AM470" s="26"/>
      <c r="AN470" s="26"/>
      <c r="AO470" s="26"/>
      <c r="AP470" s="26"/>
      <c r="AQ470" s="26"/>
      <c r="AR470" s="26"/>
      <c r="AS470" s="26"/>
    </row>
    <row r="471" spans="1:45" s="2" customFormat="1" ht="13.5">
      <c r="A471" s="18"/>
      <c r="B471" s="26"/>
      <c r="C471" s="26"/>
      <c r="D471" s="26"/>
      <c r="E471" s="26"/>
      <c r="F471" s="26"/>
      <c r="G471" s="26"/>
      <c r="H471" s="26"/>
      <c r="I471" s="26"/>
      <c r="J471" s="26"/>
      <c r="K471" s="26"/>
      <c r="L471" s="26"/>
      <c r="M471" s="26"/>
      <c r="N471" s="26"/>
      <c r="O471" s="26"/>
      <c r="P471" s="26"/>
      <c r="Q471" s="26"/>
      <c r="R471" s="26"/>
      <c r="S471" s="26"/>
      <c r="T471" s="26"/>
      <c r="U471" s="26"/>
      <c r="V471" s="26"/>
      <c r="W471" s="26"/>
      <c r="X471" s="26"/>
      <c r="Y471" s="26"/>
      <c r="Z471" s="26"/>
      <c r="AA471" s="26"/>
      <c r="AB471" s="26"/>
      <c r="AC471" s="26"/>
      <c r="AD471" s="26"/>
      <c r="AE471" s="26"/>
      <c r="AF471" s="26"/>
      <c r="AG471" s="26"/>
      <c r="AH471" s="26"/>
      <c r="AI471" s="26"/>
      <c r="AJ471" s="26"/>
      <c r="AK471" s="26"/>
      <c r="AL471" s="26"/>
      <c r="AM471" s="26"/>
      <c r="AN471" s="26"/>
      <c r="AO471" s="26"/>
      <c r="AP471" s="26"/>
      <c r="AQ471" s="26"/>
      <c r="AR471" s="26"/>
      <c r="AS471" s="26"/>
    </row>
    <row r="472" spans="1:45" s="2" customFormat="1" ht="13.5">
      <c r="A472" s="18"/>
      <c r="B472" s="26"/>
      <c r="C472" s="26"/>
      <c r="D472" s="26"/>
      <c r="E472" s="26"/>
      <c r="F472" s="26"/>
      <c r="G472" s="26"/>
      <c r="H472" s="26"/>
      <c r="I472" s="26"/>
      <c r="J472" s="26"/>
      <c r="K472" s="26"/>
      <c r="L472" s="26"/>
      <c r="M472" s="26"/>
      <c r="N472" s="26"/>
      <c r="O472" s="26"/>
      <c r="P472" s="26"/>
      <c r="Q472" s="26"/>
      <c r="R472" s="26"/>
      <c r="S472" s="26"/>
      <c r="T472" s="26"/>
      <c r="U472" s="26"/>
      <c r="V472" s="26"/>
      <c r="W472" s="26"/>
      <c r="X472" s="26"/>
      <c r="Y472" s="26"/>
      <c r="Z472" s="26"/>
      <c r="AA472" s="26"/>
      <c r="AB472" s="26"/>
      <c r="AC472" s="26"/>
      <c r="AD472" s="26"/>
      <c r="AE472" s="26"/>
      <c r="AF472" s="26"/>
      <c r="AG472" s="26"/>
      <c r="AH472" s="26"/>
      <c r="AI472" s="26"/>
      <c r="AJ472" s="26"/>
      <c r="AK472" s="26"/>
      <c r="AL472" s="26"/>
      <c r="AM472" s="26"/>
      <c r="AN472" s="26"/>
      <c r="AO472" s="26"/>
      <c r="AP472" s="26"/>
      <c r="AQ472" s="26"/>
      <c r="AR472" s="26"/>
      <c r="AS472" s="26"/>
    </row>
    <row r="473" spans="1:45" s="2" customFormat="1" ht="13.5">
      <c r="A473" s="18"/>
      <c r="B473" s="26"/>
      <c r="C473" s="26"/>
      <c r="D473" s="26"/>
      <c r="E473" s="26"/>
      <c r="F473" s="26"/>
      <c r="G473" s="26"/>
      <c r="H473" s="26"/>
      <c r="I473" s="26"/>
      <c r="J473" s="26"/>
      <c r="K473" s="26"/>
      <c r="L473" s="26"/>
      <c r="M473" s="26"/>
      <c r="N473" s="26"/>
      <c r="O473" s="26"/>
      <c r="P473" s="26"/>
      <c r="Q473" s="26"/>
      <c r="R473" s="26"/>
      <c r="S473" s="26"/>
      <c r="T473" s="26"/>
      <c r="U473" s="26"/>
      <c r="V473" s="26"/>
      <c r="W473" s="26"/>
      <c r="X473" s="26"/>
      <c r="Y473" s="26"/>
      <c r="Z473" s="26"/>
      <c r="AA473" s="26"/>
      <c r="AB473" s="26"/>
      <c r="AC473" s="26"/>
      <c r="AD473" s="26"/>
      <c r="AE473" s="26"/>
      <c r="AF473" s="26"/>
      <c r="AG473" s="26"/>
      <c r="AH473" s="26"/>
      <c r="AI473" s="26"/>
      <c r="AJ473" s="26"/>
      <c r="AK473" s="26"/>
      <c r="AL473" s="26"/>
      <c r="AM473" s="26"/>
      <c r="AN473" s="26"/>
      <c r="AO473" s="26"/>
      <c r="AP473" s="26"/>
      <c r="AQ473" s="26"/>
      <c r="AR473" s="26"/>
      <c r="AS473" s="26"/>
    </row>
    <row r="474" spans="1:45" s="2" customFormat="1" ht="13.5">
      <c r="A474" s="18"/>
      <c r="B474" s="26"/>
      <c r="C474" s="26"/>
      <c r="D474" s="26"/>
      <c r="E474" s="26"/>
      <c r="F474" s="26"/>
      <c r="G474" s="26"/>
      <c r="H474" s="26"/>
      <c r="I474" s="26"/>
      <c r="J474" s="26"/>
      <c r="K474" s="26"/>
      <c r="L474" s="26"/>
      <c r="M474" s="26"/>
      <c r="N474" s="26"/>
      <c r="O474" s="26"/>
      <c r="P474" s="26"/>
      <c r="Q474" s="26"/>
      <c r="R474" s="26"/>
      <c r="S474" s="26"/>
      <c r="T474" s="26"/>
      <c r="U474" s="26"/>
      <c r="V474" s="26"/>
      <c r="W474" s="26"/>
      <c r="X474" s="26"/>
      <c r="Y474" s="26"/>
      <c r="Z474" s="26"/>
      <c r="AA474" s="26"/>
      <c r="AB474" s="26"/>
      <c r="AC474" s="26"/>
      <c r="AD474" s="26"/>
      <c r="AE474" s="26"/>
      <c r="AF474" s="26"/>
      <c r="AG474" s="26"/>
      <c r="AH474" s="26"/>
      <c r="AI474" s="26"/>
      <c r="AJ474" s="26"/>
      <c r="AK474" s="26"/>
      <c r="AL474" s="26"/>
      <c r="AM474" s="26"/>
      <c r="AN474" s="26"/>
      <c r="AO474" s="26"/>
      <c r="AP474" s="26"/>
      <c r="AQ474" s="26"/>
      <c r="AR474" s="26"/>
      <c r="AS474" s="26"/>
    </row>
    <row r="475" spans="1:45" s="2" customFormat="1" ht="13.5">
      <c r="A475" s="18"/>
      <c r="B475" s="26"/>
      <c r="C475" s="26"/>
      <c r="D475" s="26"/>
      <c r="E475" s="26"/>
      <c r="F475" s="26"/>
      <c r="G475" s="26"/>
      <c r="H475" s="26"/>
      <c r="I475" s="26"/>
      <c r="J475" s="26"/>
      <c r="K475" s="26"/>
      <c r="L475" s="26"/>
      <c r="M475" s="26"/>
      <c r="N475" s="26"/>
      <c r="O475" s="26"/>
      <c r="P475" s="26"/>
      <c r="Q475" s="26"/>
      <c r="R475" s="26"/>
      <c r="S475" s="26"/>
      <c r="T475" s="26"/>
      <c r="U475" s="26"/>
      <c r="V475" s="26"/>
      <c r="W475" s="26"/>
      <c r="X475" s="26"/>
      <c r="Y475" s="26"/>
      <c r="Z475" s="26"/>
      <c r="AA475" s="26"/>
      <c r="AB475" s="26"/>
      <c r="AC475" s="26"/>
      <c r="AD475" s="26"/>
      <c r="AE475" s="26"/>
      <c r="AF475" s="26"/>
      <c r="AG475" s="26"/>
      <c r="AH475" s="26"/>
      <c r="AI475" s="26"/>
      <c r="AJ475" s="26"/>
      <c r="AK475" s="26"/>
      <c r="AL475" s="26"/>
      <c r="AM475" s="26"/>
      <c r="AN475" s="26"/>
      <c r="AO475" s="26"/>
      <c r="AP475" s="26"/>
      <c r="AQ475" s="26"/>
      <c r="AR475" s="26"/>
      <c r="AS475" s="26"/>
    </row>
    <row r="476" spans="1:45" s="2" customFormat="1" ht="13.5">
      <c r="A476" s="18"/>
      <c r="B476" s="26"/>
      <c r="C476" s="26"/>
      <c r="D476" s="26"/>
      <c r="E476" s="26"/>
      <c r="F476" s="26"/>
      <c r="G476" s="26"/>
      <c r="H476" s="26"/>
      <c r="I476" s="26"/>
      <c r="J476" s="26"/>
      <c r="K476" s="26"/>
      <c r="L476" s="26"/>
      <c r="M476" s="26"/>
      <c r="N476" s="26"/>
      <c r="O476" s="26"/>
      <c r="P476" s="26"/>
      <c r="Q476" s="26"/>
      <c r="R476" s="26"/>
      <c r="S476" s="26"/>
      <c r="T476" s="26"/>
      <c r="U476" s="26"/>
      <c r="V476" s="26"/>
      <c r="W476" s="26"/>
      <c r="X476" s="26"/>
      <c r="Y476" s="26"/>
      <c r="Z476" s="26"/>
      <c r="AA476" s="26"/>
      <c r="AB476" s="26"/>
      <c r="AC476" s="26"/>
      <c r="AD476" s="26"/>
      <c r="AE476" s="26"/>
      <c r="AF476" s="26"/>
      <c r="AG476" s="26"/>
      <c r="AH476" s="26"/>
      <c r="AI476" s="26"/>
      <c r="AJ476" s="26"/>
      <c r="AK476" s="26"/>
      <c r="AL476" s="26"/>
      <c r="AM476" s="26"/>
      <c r="AN476" s="26"/>
      <c r="AO476" s="26"/>
      <c r="AP476" s="26"/>
      <c r="AQ476" s="26"/>
      <c r="AR476" s="26"/>
      <c r="AS476" s="26"/>
    </row>
    <row r="477" spans="1:45" s="2" customFormat="1" ht="13.5">
      <c r="A477" s="18"/>
      <c r="B477" s="26"/>
      <c r="C477" s="26"/>
      <c r="D477" s="26"/>
      <c r="E477" s="26"/>
      <c r="F477" s="26"/>
      <c r="G477" s="26"/>
      <c r="H477" s="26"/>
      <c r="I477" s="26"/>
      <c r="J477" s="26"/>
      <c r="K477" s="26"/>
      <c r="L477" s="26"/>
      <c r="M477" s="26"/>
      <c r="N477" s="26"/>
      <c r="O477" s="26"/>
      <c r="P477" s="26"/>
      <c r="Q477" s="26"/>
      <c r="R477" s="26"/>
      <c r="S477" s="26"/>
      <c r="T477" s="26"/>
      <c r="U477" s="26"/>
      <c r="V477" s="26"/>
      <c r="W477" s="26"/>
      <c r="X477" s="26"/>
      <c r="Y477" s="26"/>
      <c r="Z477" s="26"/>
      <c r="AA477" s="26"/>
      <c r="AB477" s="26"/>
      <c r="AC477" s="26"/>
      <c r="AD477" s="26"/>
      <c r="AE477" s="26"/>
      <c r="AF477" s="26"/>
      <c r="AG477" s="26"/>
      <c r="AH477" s="26"/>
      <c r="AI477" s="26"/>
      <c r="AJ477" s="26"/>
      <c r="AK477" s="26"/>
      <c r="AL477" s="26"/>
      <c r="AM477" s="26"/>
      <c r="AN477" s="26"/>
      <c r="AO477" s="26"/>
      <c r="AP477" s="26"/>
      <c r="AQ477" s="26"/>
      <c r="AR477" s="26"/>
      <c r="AS477" s="26"/>
    </row>
    <row r="478" spans="1:45" s="2" customFormat="1" ht="13.5">
      <c r="A478" s="18"/>
      <c r="B478" s="26"/>
      <c r="C478" s="26"/>
      <c r="D478" s="26"/>
      <c r="E478" s="26"/>
      <c r="F478" s="26"/>
      <c r="G478" s="26"/>
      <c r="H478" s="26"/>
      <c r="I478" s="26"/>
      <c r="J478" s="26"/>
      <c r="K478" s="26"/>
      <c r="L478" s="26"/>
      <c r="M478" s="26"/>
      <c r="N478" s="26"/>
      <c r="O478" s="26"/>
      <c r="P478" s="26"/>
      <c r="Q478" s="26"/>
      <c r="R478" s="26"/>
      <c r="S478" s="26"/>
      <c r="T478" s="26"/>
      <c r="U478" s="26"/>
      <c r="V478" s="26"/>
      <c r="W478" s="26"/>
      <c r="X478" s="26"/>
      <c r="Y478" s="26"/>
      <c r="Z478" s="26"/>
      <c r="AA478" s="26"/>
      <c r="AB478" s="26"/>
      <c r="AC478" s="26"/>
      <c r="AD478" s="26"/>
      <c r="AE478" s="26"/>
      <c r="AF478" s="26"/>
      <c r="AG478" s="26"/>
      <c r="AH478" s="26"/>
      <c r="AI478" s="26"/>
      <c r="AJ478" s="26"/>
      <c r="AK478" s="26"/>
      <c r="AL478" s="26"/>
      <c r="AM478" s="26"/>
      <c r="AN478" s="26"/>
      <c r="AO478" s="26"/>
      <c r="AP478" s="26"/>
      <c r="AQ478" s="26"/>
      <c r="AR478" s="26"/>
      <c r="AS478" s="26"/>
    </row>
    <row r="479" spans="1:45" s="2" customFormat="1" ht="13.5">
      <c r="A479" s="18"/>
      <c r="B479" s="26"/>
      <c r="C479" s="26"/>
      <c r="D479" s="26"/>
      <c r="E479" s="26"/>
      <c r="F479" s="26"/>
      <c r="G479" s="26"/>
      <c r="H479" s="26"/>
      <c r="I479" s="26"/>
      <c r="J479" s="26"/>
      <c r="K479" s="26"/>
      <c r="L479" s="26"/>
      <c r="M479" s="26"/>
      <c r="N479" s="26"/>
      <c r="O479" s="26"/>
      <c r="P479" s="26"/>
      <c r="Q479" s="26"/>
      <c r="R479" s="26"/>
      <c r="S479" s="26"/>
      <c r="T479" s="26"/>
      <c r="U479" s="26"/>
      <c r="V479" s="26"/>
      <c r="W479" s="26"/>
      <c r="X479" s="26"/>
      <c r="Y479" s="26"/>
      <c r="Z479" s="26"/>
      <c r="AA479" s="26"/>
      <c r="AB479" s="26"/>
      <c r="AC479" s="26"/>
      <c r="AD479" s="26"/>
      <c r="AE479" s="26"/>
      <c r="AF479" s="26"/>
      <c r="AG479" s="26"/>
      <c r="AH479" s="26"/>
      <c r="AI479" s="26"/>
      <c r="AJ479" s="26"/>
      <c r="AK479" s="26"/>
      <c r="AL479" s="26"/>
      <c r="AM479" s="26"/>
      <c r="AN479" s="26"/>
      <c r="AO479" s="26"/>
      <c r="AP479" s="26"/>
      <c r="AQ479" s="26"/>
      <c r="AR479" s="26"/>
      <c r="AS479" s="26"/>
    </row>
    <row r="480" spans="1:45" s="2" customFormat="1" ht="13.5">
      <c r="A480" s="18"/>
      <c r="B480" s="26"/>
      <c r="C480" s="26"/>
      <c r="D480" s="26"/>
      <c r="E480" s="26"/>
      <c r="F480" s="26"/>
      <c r="G480" s="26"/>
      <c r="H480" s="26"/>
      <c r="I480" s="26"/>
      <c r="J480" s="26"/>
      <c r="K480" s="26"/>
      <c r="L480" s="26"/>
      <c r="M480" s="26"/>
      <c r="N480" s="26"/>
      <c r="O480" s="26"/>
      <c r="P480" s="26"/>
      <c r="Q480" s="26"/>
      <c r="R480" s="26"/>
      <c r="S480" s="26"/>
      <c r="T480" s="26"/>
      <c r="U480" s="26"/>
      <c r="V480" s="26"/>
      <c r="W480" s="26"/>
      <c r="X480" s="26"/>
      <c r="Y480" s="26"/>
      <c r="Z480" s="26"/>
      <c r="AA480" s="26"/>
      <c r="AB480" s="26"/>
      <c r="AC480" s="26"/>
      <c r="AD480" s="26"/>
      <c r="AE480" s="26"/>
      <c r="AF480" s="26"/>
      <c r="AG480" s="26"/>
      <c r="AH480" s="26"/>
      <c r="AI480" s="26"/>
      <c r="AJ480" s="26"/>
      <c r="AK480" s="26"/>
      <c r="AL480" s="26"/>
      <c r="AM480" s="26"/>
      <c r="AN480" s="26"/>
      <c r="AO480" s="26"/>
      <c r="AP480" s="26"/>
      <c r="AQ480" s="26"/>
      <c r="AR480" s="26"/>
      <c r="AS480" s="26"/>
    </row>
    <row r="481" spans="1:45" s="2" customFormat="1" ht="13.5">
      <c r="A481" s="18"/>
      <c r="B481" s="26"/>
      <c r="C481" s="26"/>
      <c r="D481" s="26"/>
      <c r="E481" s="26"/>
      <c r="F481" s="26"/>
      <c r="G481" s="26"/>
      <c r="H481" s="26"/>
      <c r="I481" s="26"/>
      <c r="J481" s="26"/>
      <c r="K481" s="26"/>
      <c r="L481" s="26"/>
      <c r="M481" s="26"/>
      <c r="N481" s="26"/>
      <c r="O481" s="26"/>
      <c r="P481" s="26"/>
      <c r="Q481" s="26"/>
      <c r="R481" s="26"/>
      <c r="S481" s="26"/>
      <c r="T481" s="26"/>
      <c r="U481" s="26"/>
      <c r="V481" s="26"/>
      <c r="W481" s="26"/>
      <c r="X481" s="26"/>
      <c r="Y481" s="26"/>
      <c r="Z481" s="26"/>
      <c r="AA481" s="26"/>
      <c r="AB481" s="26"/>
      <c r="AC481" s="26"/>
      <c r="AD481" s="26"/>
      <c r="AE481" s="26"/>
      <c r="AF481" s="26"/>
      <c r="AG481" s="26"/>
      <c r="AH481" s="26"/>
      <c r="AI481" s="26"/>
      <c r="AJ481" s="26"/>
      <c r="AK481" s="26"/>
      <c r="AL481" s="26"/>
      <c r="AM481" s="26"/>
      <c r="AN481" s="26"/>
      <c r="AO481" s="26"/>
      <c r="AP481" s="26"/>
      <c r="AQ481" s="26"/>
      <c r="AR481" s="26"/>
      <c r="AS481" s="26"/>
    </row>
    <row r="482" spans="1:45" s="2" customFormat="1" ht="13.5">
      <c r="A482" s="18"/>
      <c r="B482" s="26"/>
      <c r="C482" s="26"/>
      <c r="D482" s="26"/>
      <c r="E482" s="26"/>
      <c r="F482" s="26"/>
      <c r="G482" s="26"/>
      <c r="H482" s="26"/>
      <c r="I482" s="26"/>
      <c r="J482" s="26"/>
      <c r="K482" s="26"/>
      <c r="L482" s="26"/>
      <c r="M482" s="26"/>
      <c r="N482" s="26"/>
      <c r="O482" s="26"/>
      <c r="P482" s="26"/>
      <c r="Q482" s="26"/>
      <c r="R482" s="26"/>
      <c r="S482" s="26"/>
      <c r="T482" s="26"/>
      <c r="U482" s="26"/>
      <c r="V482" s="26"/>
      <c r="W482" s="26"/>
      <c r="X482" s="26"/>
      <c r="Y482" s="26"/>
      <c r="Z482" s="26"/>
      <c r="AA482" s="26"/>
      <c r="AB482" s="26"/>
      <c r="AC482" s="26"/>
      <c r="AD482" s="26"/>
      <c r="AE482" s="26"/>
      <c r="AF482" s="26"/>
      <c r="AG482" s="26"/>
      <c r="AH482" s="26"/>
      <c r="AI482" s="26"/>
      <c r="AJ482" s="26"/>
      <c r="AK482" s="26"/>
      <c r="AL482" s="26"/>
      <c r="AM482" s="26"/>
      <c r="AN482" s="26"/>
      <c r="AO482" s="26"/>
      <c r="AP482" s="26"/>
      <c r="AQ482" s="26"/>
      <c r="AR482" s="26"/>
      <c r="AS482" s="26"/>
    </row>
    <row r="483" spans="1:45" s="2" customFormat="1" ht="13.5">
      <c r="A483" s="18"/>
      <c r="B483" s="26"/>
      <c r="C483" s="26"/>
      <c r="D483" s="26"/>
      <c r="E483" s="26"/>
      <c r="F483" s="26"/>
      <c r="G483" s="26"/>
      <c r="H483" s="26"/>
      <c r="I483" s="26"/>
      <c r="J483" s="26"/>
      <c r="K483" s="26"/>
      <c r="L483" s="26"/>
      <c r="M483" s="26"/>
      <c r="N483" s="26"/>
      <c r="O483" s="26"/>
      <c r="P483" s="26"/>
      <c r="Q483" s="26"/>
      <c r="R483" s="26"/>
      <c r="S483" s="26"/>
      <c r="T483" s="26"/>
      <c r="U483" s="26"/>
      <c r="V483" s="26"/>
      <c r="W483" s="26"/>
      <c r="X483" s="26"/>
      <c r="Y483" s="26"/>
      <c r="Z483" s="26"/>
      <c r="AA483" s="26"/>
      <c r="AB483" s="26"/>
      <c r="AC483" s="26"/>
      <c r="AD483" s="26"/>
      <c r="AE483" s="26"/>
      <c r="AF483" s="26"/>
      <c r="AG483" s="26"/>
      <c r="AH483" s="26"/>
      <c r="AI483" s="26"/>
      <c r="AJ483" s="26"/>
      <c r="AK483" s="26"/>
      <c r="AL483" s="26"/>
      <c r="AM483" s="26"/>
      <c r="AN483" s="26"/>
      <c r="AO483" s="26"/>
      <c r="AP483" s="26"/>
      <c r="AQ483" s="26"/>
      <c r="AR483" s="26"/>
      <c r="AS483" s="26"/>
    </row>
    <row r="484" spans="1:45" s="2" customFormat="1" ht="13.5">
      <c r="A484" s="18"/>
      <c r="B484" s="26"/>
      <c r="C484" s="26"/>
      <c r="D484" s="26"/>
      <c r="E484" s="26"/>
      <c r="F484" s="26"/>
      <c r="G484" s="26"/>
      <c r="H484" s="26"/>
      <c r="I484" s="26"/>
      <c r="J484" s="26"/>
      <c r="K484" s="26"/>
      <c r="L484" s="26"/>
      <c r="M484" s="26"/>
      <c r="N484" s="26"/>
      <c r="O484" s="26"/>
      <c r="P484" s="26"/>
      <c r="Q484" s="26"/>
      <c r="R484" s="26"/>
      <c r="S484" s="26"/>
      <c r="T484" s="26"/>
      <c r="U484" s="26"/>
      <c r="V484" s="26"/>
      <c r="W484" s="26"/>
      <c r="X484" s="26"/>
      <c r="Y484" s="26"/>
      <c r="Z484" s="26"/>
      <c r="AA484" s="26"/>
      <c r="AB484" s="26"/>
      <c r="AC484" s="26"/>
      <c r="AD484" s="26"/>
      <c r="AE484" s="26"/>
      <c r="AF484" s="26"/>
      <c r="AG484" s="26"/>
      <c r="AH484" s="26"/>
      <c r="AI484" s="26"/>
      <c r="AJ484" s="26"/>
      <c r="AK484" s="26"/>
      <c r="AL484" s="26"/>
      <c r="AM484" s="26"/>
      <c r="AN484" s="26"/>
      <c r="AO484" s="26"/>
      <c r="AP484" s="26"/>
      <c r="AQ484" s="26"/>
      <c r="AR484" s="26"/>
      <c r="AS484" s="26"/>
    </row>
    <row r="485" spans="1:45" s="2" customFormat="1" ht="13.5">
      <c r="A485" s="18"/>
      <c r="B485" s="26"/>
      <c r="C485" s="26"/>
      <c r="D485" s="26"/>
      <c r="E485" s="26"/>
      <c r="F485" s="26"/>
      <c r="G485" s="26"/>
      <c r="H485" s="26"/>
      <c r="I485" s="26"/>
      <c r="J485" s="26"/>
      <c r="K485" s="26"/>
      <c r="L485" s="26"/>
      <c r="M485" s="26"/>
      <c r="N485" s="26"/>
      <c r="O485" s="26"/>
      <c r="P485" s="26"/>
      <c r="Q485" s="26"/>
      <c r="R485" s="26"/>
      <c r="S485" s="26"/>
      <c r="T485" s="26"/>
      <c r="U485" s="26"/>
      <c r="V485" s="26"/>
      <c r="W485" s="26"/>
      <c r="X485" s="26"/>
      <c r="Y485" s="26"/>
      <c r="Z485" s="26"/>
      <c r="AA485" s="26"/>
      <c r="AB485" s="26"/>
      <c r="AC485" s="26"/>
      <c r="AD485" s="26"/>
      <c r="AE485" s="26"/>
      <c r="AF485" s="26"/>
      <c r="AG485" s="26"/>
      <c r="AH485" s="26"/>
      <c r="AI485" s="26"/>
      <c r="AJ485" s="26"/>
      <c r="AK485" s="26"/>
      <c r="AL485" s="26"/>
      <c r="AM485" s="26"/>
      <c r="AN485" s="26"/>
      <c r="AO485" s="26"/>
      <c r="AP485" s="26"/>
      <c r="AQ485" s="26"/>
      <c r="AR485" s="26"/>
      <c r="AS485" s="26"/>
    </row>
    <row r="486" spans="1:45" s="2" customFormat="1" ht="13.5">
      <c r="A486" s="18"/>
      <c r="B486" s="26"/>
      <c r="C486" s="26"/>
      <c r="D486" s="26"/>
      <c r="E486" s="26"/>
      <c r="F486" s="26"/>
      <c r="G486" s="26"/>
      <c r="H486" s="26"/>
      <c r="I486" s="26"/>
      <c r="J486" s="26"/>
      <c r="K486" s="26"/>
      <c r="L486" s="26"/>
      <c r="M486" s="26"/>
      <c r="N486" s="26"/>
      <c r="O486" s="26"/>
      <c r="P486" s="26"/>
      <c r="Q486" s="26"/>
      <c r="R486" s="26"/>
      <c r="S486" s="26"/>
      <c r="T486" s="26"/>
      <c r="U486" s="26"/>
      <c r="V486" s="26"/>
      <c r="W486" s="26"/>
      <c r="X486" s="26"/>
      <c r="Y486" s="26"/>
      <c r="Z486" s="26"/>
      <c r="AA486" s="26"/>
      <c r="AB486" s="26"/>
      <c r="AC486" s="26"/>
      <c r="AD486" s="26"/>
      <c r="AE486" s="26"/>
      <c r="AF486" s="26"/>
      <c r="AG486" s="26"/>
      <c r="AH486" s="26"/>
      <c r="AI486" s="26"/>
      <c r="AJ486" s="26"/>
      <c r="AK486" s="26"/>
      <c r="AL486" s="26"/>
      <c r="AM486" s="26"/>
      <c r="AN486" s="26"/>
      <c r="AO486" s="26"/>
      <c r="AP486" s="26"/>
      <c r="AQ486" s="26"/>
      <c r="AR486" s="26"/>
      <c r="AS486" s="26"/>
    </row>
    <row r="487" spans="1:45" s="2" customFormat="1" ht="13.5">
      <c r="A487" s="18"/>
      <c r="B487" s="26"/>
      <c r="C487" s="26"/>
      <c r="D487" s="26"/>
      <c r="E487" s="26"/>
      <c r="F487" s="26"/>
      <c r="G487" s="26"/>
      <c r="H487" s="26"/>
      <c r="I487" s="26"/>
      <c r="J487" s="26"/>
      <c r="K487" s="26"/>
      <c r="L487" s="26"/>
      <c r="M487" s="26"/>
      <c r="N487" s="26"/>
      <c r="O487" s="26"/>
      <c r="P487" s="26"/>
      <c r="Q487" s="26"/>
      <c r="R487" s="26"/>
      <c r="S487" s="26"/>
      <c r="T487" s="26"/>
      <c r="U487" s="26"/>
      <c r="V487" s="26"/>
      <c r="W487" s="26"/>
      <c r="X487" s="26"/>
      <c r="Y487" s="26"/>
      <c r="Z487" s="26"/>
      <c r="AA487" s="26"/>
      <c r="AB487" s="26"/>
      <c r="AC487" s="26"/>
      <c r="AD487" s="26"/>
      <c r="AE487" s="26"/>
      <c r="AF487" s="26"/>
      <c r="AG487" s="26"/>
      <c r="AH487" s="26"/>
      <c r="AI487" s="26"/>
      <c r="AJ487" s="26"/>
      <c r="AK487" s="26"/>
      <c r="AL487" s="26"/>
      <c r="AM487" s="26"/>
      <c r="AN487" s="26"/>
      <c r="AO487" s="26"/>
      <c r="AP487" s="26"/>
      <c r="AQ487" s="26"/>
      <c r="AR487" s="26"/>
      <c r="AS487" s="26"/>
    </row>
    <row r="488" spans="1:45" s="2" customFormat="1" ht="13.5">
      <c r="A488" s="18"/>
      <c r="B488" s="26"/>
      <c r="C488" s="26"/>
      <c r="D488" s="26"/>
      <c r="E488" s="26"/>
      <c r="F488" s="26"/>
      <c r="G488" s="26"/>
      <c r="H488" s="26"/>
      <c r="I488" s="26"/>
      <c r="J488" s="26"/>
      <c r="K488" s="26"/>
      <c r="L488" s="26"/>
      <c r="M488" s="26"/>
      <c r="N488" s="26"/>
      <c r="O488" s="26"/>
      <c r="P488" s="26"/>
      <c r="Q488" s="26"/>
      <c r="R488" s="26"/>
      <c r="S488" s="26"/>
      <c r="T488" s="26"/>
      <c r="U488" s="26"/>
      <c r="V488" s="26"/>
      <c r="W488" s="26"/>
      <c r="X488" s="26"/>
      <c r="Y488" s="26"/>
      <c r="Z488" s="26"/>
      <c r="AA488" s="26"/>
      <c r="AB488" s="26"/>
      <c r="AC488" s="26"/>
      <c r="AD488" s="26"/>
      <c r="AE488" s="26"/>
      <c r="AF488" s="26"/>
      <c r="AG488" s="26"/>
      <c r="AH488" s="26"/>
      <c r="AI488" s="26"/>
      <c r="AJ488" s="26"/>
      <c r="AK488" s="26"/>
      <c r="AL488" s="26"/>
      <c r="AM488" s="26"/>
      <c r="AN488" s="26"/>
      <c r="AO488" s="26"/>
      <c r="AP488" s="26"/>
      <c r="AQ488" s="26"/>
      <c r="AR488" s="26"/>
      <c r="AS488" s="26"/>
    </row>
    <row r="489" s="2" customFormat="1" ht="13.5">
      <c r="A489" s="18"/>
    </row>
    <row r="490" s="2" customFormat="1" ht="13.5">
      <c r="A490" s="18"/>
    </row>
    <row r="491" s="2" customFormat="1" ht="13.5">
      <c r="A491" s="18"/>
    </row>
    <row r="492" s="2" customFormat="1" ht="13.5">
      <c r="A492" s="18"/>
    </row>
    <row r="493" s="2" customFormat="1" ht="13.5">
      <c r="A493" s="18"/>
    </row>
    <row r="494" s="2" customFormat="1" ht="13.5">
      <c r="A494" s="18"/>
    </row>
    <row r="495" s="2" customFormat="1" ht="13.5">
      <c r="A495" s="18"/>
    </row>
    <row r="496" s="2" customFormat="1" ht="13.5">
      <c r="A496" s="18"/>
    </row>
    <row r="497" s="2" customFormat="1" ht="13.5">
      <c r="A497" s="18"/>
    </row>
    <row r="498" s="2" customFormat="1" ht="13.5">
      <c r="A498" s="18"/>
    </row>
    <row r="499" s="2" customFormat="1" ht="13.5">
      <c r="A499" s="18"/>
    </row>
    <row r="500" s="2" customFormat="1" ht="13.5">
      <c r="A500" s="18"/>
    </row>
    <row r="501" s="2" customFormat="1" ht="13.5">
      <c r="A501" s="18"/>
    </row>
    <row r="502" s="2" customFormat="1" ht="13.5">
      <c r="A502" s="18"/>
    </row>
    <row r="503" s="2" customFormat="1" ht="13.5">
      <c r="A503" s="18"/>
    </row>
    <row r="504" s="2" customFormat="1" ht="13.5">
      <c r="A504" s="18"/>
    </row>
    <row r="505" s="2" customFormat="1" ht="13.5">
      <c r="A505" s="18"/>
    </row>
    <row r="506" s="2" customFormat="1" ht="13.5">
      <c r="A506" s="18"/>
    </row>
    <row r="507" s="2" customFormat="1" ht="13.5">
      <c r="A507" s="18"/>
    </row>
    <row r="508" s="2" customFormat="1" ht="13.5">
      <c r="A508" s="18"/>
    </row>
    <row r="509" s="2" customFormat="1" ht="13.5">
      <c r="A509" s="18"/>
    </row>
    <row r="510" s="2" customFormat="1" ht="13.5">
      <c r="A510" s="18"/>
    </row>
    <row r="511" s="2" customFormat="1" ht="13.5">
      <c r="A511" s="18"/>
    </row>
    <row r="512" s="2" customFormat="1" ht="13.5">
      <c r="A512" s="18"/>
    </row>
    <row r="513" s="2" customFormat="1" ht="13.5">
      <c r="A513" s="18"/>
    </row>
    <row r="514" s="2" customFormat="1" ht="13.5">
      <c r="A514" s="18"/>
    </row>
    <row r="515" s="2" customFormat="1" ht="13.5">
      <c r="A515" s="18"/>
    </row>
    <row r="516" s="2" customFormat="1" ht="13.5">
      <c r="A516" s="18"/>
    </row>
    <row r="517" s="2" customFormat="1" ht="13.5">
      <c r="A517" s="18"/>
    </row>
    <row r="518" s="2" customFormat="1" ht="13.5">
      <c r="A518" s="18"/>
    </row>
    <row r="519" s="2" customFormat="1" ht="13.5">
      <c r="A519" s="18"/>
    </row>
    <row r="520" s="2" customFormat="1" ht="13.5">
      <c r="A520" s="18"/>
    </row>
    <row r="521" s="2" customFormat="1" ht="13.5">
      <c r="A521" s="18"/>
    </row>
    <row r="522" s="2" customFormat="1" ht="13.5">
      <c r="A522" s="18"/>
    </row>
    <row r="523" s="2" customFormat="1" ht="13.5">
      <c r="A523" s="18"/>
    </row>
    <row r="524" s="2" customFormat="1" ht="13.5">
      <c r="A524" s="18"/>
    </row>
    <row r="525" s="2" customFormat="1" ht="13.5">
      <c r="A525" s="18"/>
    </row>
    <row r="526" s="2" customFormat="1" ht="13.5">
      <c r="A526" s="18"/>
    </row>
    <row r="527" s="2" customFormat="1" ht="13.5">
      <c r="A527" s="18"/>
    </row>
    <row r="528" s="2" customFormat="1" ht="13.5">
      <c r="A528" s="18"/>
    </row>
    <row r="529" s="2" customFormat="1" ht="13.5">
      <c r="A529" s="18"/>
    </row>
    <row r="530" s="2" customFormat="1" ht="13.5">
      <c r="A530" s="18"/>
    </row>
    <row r="531" s="2" customFormat="1" ht="13.5">
      <c r="A531" s="18"/>
    </row>
    <row r="532" s="2" customFormat="1" ht="13.5">
      <c r="A532" s="18"/>
    </row>
    <row r="533" s="2" customFormat="1" ht="13.5">
      <c r="A533" s="18"/>
    </row>
    <row r="534" s="2" customFormat="1" ht="13.5">
      <c r="A534" s="18"/>
    </row>
    <row r="535" s="2" customFormat="1" ht="13.5">
      <c r="A535" s="18"/>
    </row>
    <row r="536" s="2" customFormat="1" ht="13.5">
      <c r="A536" s="18"/>
    </row>
    <row r="537" s="2" customFormat="1" ht="13.5">
      <c r="A537" s="18"/>
    </row>
    <row r="538" s="2" customFormat="1" ht="13.5">
      <c r="A538" s="18"/>
    </row>
    <row r="539" s="2" customFormat="1" ht="13.5">
      <c r="A539" s="18"/>
    </row>
    <row r="540" s="2" customFormat="1" ht="13.5">
      <c r="A540" s="18"/>
    </row>
    <row r="541" s="2" customFormat="1" ht="13.5">
      <c r="A541" s="18"/>
    </row>
    <row r="542" s="2" customFormat="1" ht="13.5">
      <c r="A542" s="18"/>
    </row>
    <row r="543" s="2" customFormat="1" ht="13.5">
      <c r="A543" s="18"/>
    </row>
    <row r="544" s="2" customFormat="1" ht="13.5">
      <c r="A544" s="18"/>
    </row>
    <row r="545" s="2" customFormat="1" ht="13.5">
      <c r="A545" s="18"/>
    </row>
    <row r="546" s="2" customFormat="1" ht="13.5">
      <c r="A546" s="18"/>
    </row>
    <row r="547" s="2" customFormat="1" ht="13.5">
      <c r="A547" s="18"/>
    </row>
    <row r="548" s="2" customFormat="1" ht="13.5">
      <c r="A548" s="18"/>
    </row>
    <row r="549" s="2" customFormat="1" ht="13.5">
      <c r="A549" s="18"/>
    </row>
    <row r="550" s="2" customFormat="1" ht="13.5">
      <c r="A550" s="18"/>
    </row>
    <row r="551" s="2" customFormat="1" ht="13.5">
      <c r="A551" s="18"/>
    </row>
    <row r="552" s="2" customFormat="1" ht="13.5">
      <c r="A552" s="18"/>
    </row>
    <row r="553" s="2" customFormat="1" ht="13.5">
      <c r="A553" s="18"/>
    </row>
    <row r="554" s="2" customFormat="1" ht="13.5">
      <c r="A554" s="18"/>
    </row>
    <row r="555" s="2" customFormat="1" ht="13.5">
      <c r="A555" s="18"/>
    </row>
    <row r="556" s="2" customFormat="1" ht="13.5">
      <c r="A556" s="18"/>
    </row>
    <row r="557" s="2" customFormat="1" ht="13.5">
      <c r="A557" s="18"/>
    </row>
    <row r="558" s="2" customFormat="1" ht="13.5">
      <c r="A558" s="18"/>
    </row>
    <row r="559" s="2" customFormat="1" ht="13.5">
      <c r="A559" s="18"/>
    </row>
    <row r="560" s="2" customFormat="1" ht="13.5">
      <c r="A560" s="18"/>
    </row>
    <row r="561" s="2" customFormat="1" ht="13.5">
      <c r="A561" s="18"/>
    </row>
    <row r="562" s="2" customFormat="1" ht="13.5">
      <c r="A562" s="18"/>
    </row>
    <row r="563" s="2" customFormat="1" ht="13.5">
      <c r="A563" s="18"/>
    </row>
    <row r="564" s="2" customFormat="1" ht="13.5">
      <c r="A564" s="18"/>
    </row>
    <row r="565" s="2" customFormat="1" ht="13.5">
      <c r="A565" s="18"/>
    </row>
    <row r="566" s="2" customFormat="1" ht="13.5">
      <c r="A566" s="18"/>
    </row>
    <row r="567" s="2" customFormat="1" ht="13.5">
      <c r="A567" s="18"/>
    </row>
    <row r="568" s="2" customFormat="1" ht="13.5">
      <c r="A568" s="18"/>
    </row>
    <row r="569" s="2" customFormat="1" ht="13.5">
      <c r="A569" s="18"/>
    </row>
    <row r="570" s="2" customFormat="1" ht="13.5">
      <c r="A570" s="18"/>
    </row>
    <row r="571" s="2" customFormat="1" ht="13.5">
      <c r="A571" s="18"/>
    </row>
    <row r="572" s="2" customFormat="1" ht="13.5">
      <c r="A572" s="18"/>
    </row>
    <row r="573" s="2" customFormat="1" ht="13.5">
      <c r="A573" s="18"/>
    </row>
    <row r="574" s="2" customFormat="1" ht="13.5">
      <c r="A574" s="18"/>
    </row>
    <row r="575" s="2" customFormat="1" ht="13.5">
      <c r="A575" s="18"/>
    </row>
    <row r="576" s="2" customFormat="1" ht="13.5">
      <c r="A576" s="18"/>
    </row>
    <row r="577" s="2" customFormat="1" ht="13.5">
      <c r="A577" s="18"/>
    </row>
    <row r="578" s="2" customFormat="1" ht="13.5">
      <c r="A578" s="18"/>
    </row>
    <row r="579" s="2" customFormat="1" ht="13.5">
      <c r="A579" s="18"/>
    </row>
    <row r="580" s="2" customFormat="1" ht="13.5">
      <c r="A580" s="18"/>
    </row>
    <row r="581" s="2" customFormat="1" ht="13.5">
      <c r="A581" s="18"/>
    </row>
    <row r="582" s="2" customFormat="1" ht="13.5">
      <c r="A582" s="18"/>
    </row>
    <row r="583" s="2" customFormat="1" ht="13.5">
      <c r="A583" s="18"/>
    </row>
    <row r="584" s="2" customFormat="1" ht="13.5">
      <c r="A584" s="18"/>
    </row>
    <row r="585" s="2" customFormat="1" ht="13.5">
      <c r="A585" s="18"/>
    </row>
    <row r="586" s="2" customFormat="1" ht="13.5">
      <c r="A586" s="18"/>
    </row>
    <row r="587" s="2" customFormat="1" ht="13.5">
      <c r="A587" s="18"/>
    </row>
    <row r="588" s="2" customFormat="1" ht="13.5">
      <c r="A588" s="18"/>
    </row>
    <row r="589" s="2" customFormat="1" ht="13.5">
      <c r="A589" s="18"/>
    </row>
    <row r="590" s="2" customFormat="1" ht="13.5">
      <c r="A590" s="18"/>
    </row>
    <row r="591" s="2" customFormat="1" ht="13.5">
      <c r="A591" s="18"/>
    </row>
    <row r="592" s="2" customFormat="1" ht="13.5">
      <c r="A592" s="18"/>
    </row>
    <row r="593" s="2" customFormat="1" ht="13.5">
      <c r="A593" s="18"/>
    </row>
    <row r="594" s="2" customFormat="1" ht="13.5">
      <c r="A594" s="18"/>
    </row>
    <row r="595" s="2" customFormat="1" ht="13.5">
      <c r="A595" s="18"/>
    </row>
    <row r="596" s="2" customFormat="1" ht="13.5">
      <c r="A596" s="18"/>
    </row>
    <row r="597" s="2" customFormat="1" ht="13.5">
      <c r="A597" s="18"/>
    </row>
    <row r="598" s="2" customFormat="1" ht="13.5">
      <c r="A598" s="18"/>
    </row>
    <row r="599" s="2" customFormat="1" ht="13.5">
      <c r="A599" s="18"/>
    </row>
    <row r="600" s="2" customFormat="1" ht="13.5">
      <c r="A600" s="18"/>
    </row>
    <row r="601" s="2" customFormat="1" ht="13.5">
      <c r="A601" s="18"/>
    </row>
    <row r="602" s="2" customFormat="1" ht="13.5">
      <c r="A602" s="18"/>
    </row>
    <row r="603" s="2" customFormat="1" ht="13.5">
      <c r="A603" s="18"/>
    </row>
    <row r="604" s="2" customFormat="1" ht="13.5">
      <c r="A604" s="18"/>
    </row>
    <row r="605" s="2" customFormat="1" ht="13.5">
      <c r="A605" s="18"/>
    </row>
    <row r="606" s="2" customFormat="1" ht="13.5">
      <c r="A606" s="18"/>
    </row>
    <row r="607" s="2" customFormat="1" ht="13.5">
      <c r="A607" s="18"/>
    </row>
    <row r="608" s="2" customFormat="1" ht="13.5">
      <c r="A608" s="18"/>
    </row>
    <row r="609" s="2" customFormat="1" ht="13.5">
      <c r="A609" s="18"/>
    </row>
    <row r="610" s="2" customFormat="1" ht="13.5">
      <c r="A610" s="18"/>
    </row>
    <row r="611" s="2" customFormat="1" ht="13.5">
      <c r="A611" s="18"/>
    </row>
    <row r="612" s="2" customFormat="1" ht="13.5">
      <c r="A612" s="18"/>
    </row>
    <row r="613" s="2" customFormat="1" ht="13.5">
      <c r="A613" s="18"/>
    </row>
    <row r="614" s="2" customFormat="1" ht="13.5">
      <c r="A614" s="18"/>
    </row>
    <row r="615" s="2" customFormat="1" ht="13.5">
      <c r="A615" s="18"/>
    </row>
    <row r="616" s="2" customFormat="1" ht="13.5">
      <c r="A616" s="18"/>
    </row>
    <row r="617" s="2" customFormat="1" ht="13.5">
      <c r="A617" s="18"/>
    </row>
    <row r="618" s="2" customFormat="1" ht="13.5">
      <c r="A618" s="18"/>
    </row>
    <row r="619" s="2" customFormat="1" ht="13.5">
      <c r="A619" s="18"/>
    </row>
    <row r="620" s="2" customFormat="1" ht="13.5">
      <c r="A620" s="18"/>
    </row>
    <row r="621" s="2" customFormat="1" ht="13.5">
      <c r="A621" s="18"/>
    </row>
    <row r="622" s="2" customFormat="1" ht="13.5">
      <c r="A622" s="18"/>
    </row>
    <row r="623" s="2" customFormat="1" ht="13.5">
      <c r="A623" s="18"/>
    </row>
    <row r="624" s="2" customFormat="1" ht="13.5">
      <c r="A624" s="18"/>
    </row>
    <row r="625" s="2" customFormat="1" ht="13.5">
      <c r="A625" s="18"/>
    </row>
    <row r="626" s="2" customFormat="1" ht="13.5">
      <c r="A626" s="18"/>
    </row>
    <row r="627" s="2" customFormat="1" ht="13.5">
      <c r="A627" s="18"/>
    </row>
    <row r="628" s="2" customFormat="1" ht="13.5">
      <c r="A628" s="18"/>
    </row>
    <row r="629" s="2" customFormat="1" ht="13.5">
      <c r="A629" s="18"/>
    </row>
    <row r="630" s="2" customFormat="1" ht="13.5">
      <c r="A630" s="18"/>
    </row>
    <row r="631" s="2" customFormat="1" ht="13.5">
      <c r="A631" s="18"/>
    </row>
    <row r="632" s="2" customFormat="1" ht="13.5">
      <c r="A632" s="18"/>
    </row>
    <row r="633" s="2" customFormat="1" ht="13.5">
      <c r="A633" s="18"/>
    </row>
    <row r="634" s="2" customFormat="1" ht="13.5">
      <c r="A634" s="18"/>
    </row>
    <row r="635" s="2" customFormat="1" ht="13.5">
      <c r="A635" s="18"/>
    </row>
    <row r="636" s="2" customFormat="1" ht="13.5">
      <c r="A636" s="18"/>
    </row>
    <row r="637" s="2" customFormat="1" ht="13.5">
      <c r="A637" s="18"/>
    </row>
    <row r="638" s="2" customFormat="1" ht="13.5">
      <c r="A638" s="18"/>
    </row>
    <row r="639" s="2" customFormat="1" ht="13.5">
      <c r="A639" s="18"/>
    </row>
    <row r="640" s="2" customFormat="1" ht="13.5">
      <c r="A640" s="18"/>
    </row>
    <row r="641" s="2" customFormat="1" ht="13.5">
      <c r="A641" s="18"/>
    </row>
    <row r="642" s="2" customFormat="1" ht="13.5">
      <c r="A642" s="18"/>
    </row>
    <row r="643" s="2" customFormat="1" ht="13.5">
      <c r="A643" s="18"/>
    </row>
    <row r="644" s="2" customFormat="1" ht="13.5">
      <c r="A644" s="18"/>
    </row>
    <row r="645" s="2" customFormat="1" ht="13.5">
      <c r="A645" s="18"/>
    </row>
    <row r="646" s="2" customFormat="1" ht="13.5">
      <c r="A646" s="18"/>
    </row>
    <row r="647" s="2" customFormat="1" ht="13.5">
      <c r="A647" s="18"/>
    </row>
    <row r="648" s="2" customFormat="1" ht="13.5">
      <c r="A648" s="18"/>
    </row>
    <row r="649" s="2" customFormat="1" ht="13.5">
      <c r="A649" s="18"/>
    </row>
    <row r="650" s="2" customFormat="1" ht="13.5">
      <c r="A650" s="18"/>
    </row>
    <row r="651" s="2" customFormat="1" ht="13.5">
      <c r="A651" s="18"/>
    </row>
    <row r="652" s="2" customFormat="1" ht="13.5">
      <c r="A652" s="18"/>
    </row>
    <row r="653" s="2" customFormat="1" ht="13.5">
      <c r="A653" s="18"/>
    </row>
    <row r="654" s="2" customFormat="1" ht="13.5">
      <c r="A654" s="18"/>
    </row>
    <row r="655" s="2" customFormat="1" ht="13.5">
      <c r="A655" s="18"/>
    </row>
    <row r="656" s="2" customFormat="1" ht="13.5">
      <c r="A656" s="18"/>
    </row>
    <row r="657" s="2" customFormat="1" ht="13.5">
      <c r="A657" s="18"/>
    </row>
    <row r="658" s="2" customFormat="1" ht="13.5">
      <c r="A658" s="18"/>
    </row>
    <row r="659" s="2" customFormat="1" ht="13.5">
      <c r="A659" s="18"/>
    </row>
    <row r="660" s="2" customFormat="1" ht="13.5">
      <c r="A660" s="18"/>
    </row>
    <row r="661" s="2" customFormat="1" ht="13.5">
      <c r="A661" s="18"/>
    </row>
    <row r="662" s="2" customFormat="1" ht="13.5">
      <c r="A662" s="18"/>
    </row>
    <row r="663" s="2" customFormat="1" ht="13.5">
      <c r="A663" s="18"/>
    </row>
    <row r="664" s="2" customFormat="1" ht="13.5">
      <c r="A664" s="18"/>
    </row>
    <row r="665" s="2" customFormat="1" ht="13.5">
      <c r="A665" s="18"/>
    </row>
    <row r="666" s="2" customFormat="1" ht="13.5">
      <c r="A666" s="18"/>
    </row>
    <row r="667" s="2" customFormat="1" ht="13.5">
      <c r="A667" s="18"/>
    </row>
    <row r="668" s="2" customFormat="1" ht="13.5">
      <c r="A668" s="18"/>
    </row>
    <row r="669" s="2" customFormat="1" ht="13.5">
      <c r="A669" s="18"/>
    </row>
    <row r="670" s="2" customFormat="1" ht="13.5">
      <c r="A670" s="18"/>
    </row>
    <row r="671" s="2" customFormat="1" ht="13.5">
      <c r="A671" s="18"/>
    </row>
    <row r="672" s="2" customFormat="1" ht="13.5">
      <c r="A672" s="18"/>
    </row>
    <row r="673" s="2" customFormat="1" ht="13.5">
      <c r="A673" s="18"/>
    </row>
    <row r="674" s="2" customFormat="1" ht="13.5">
      <c r="A674" s="18"/>
    </row>
    <row r="675" s="2" customFormat="1" ht="13.5">
      <c r="A675" s="18"/>
    </row>
    <row r="676" s="2" customFormat="1" ht="13.5">
      <c r="A676" s="18"/>
    </row>
    <row r="677" s="2" customFormat="1" ht="13.5">
      <c r="A677" s="18"/>
    </row>
    <row r="678" s="2" customFormat="1" ht="13.5">
      <c r="A678" s="18"/>
    </row>
    <row r="679" s="2" customFormat="1" ht="13.5">
      <c r="A679" s="18"/>
    </row>
    <row r="680" s="2" customFormat="1" ht="13.5">
      <c r="A680" s="18"/>
    </row>
    <row r="681" s="2" customFormat="1" ht="13.5">
      <c r="A681" s="18"/>
    </row>
    <row r="682" s="2" customFormat="1" ht="13.5">
      <c r="A682" s="18"/>
    </row>
    <row r="683" s="2" customFormat="1" ht="13.5">
      <c r="A683" s="18"/>
    </row>
    <row r="684" s="2" customFormat="1" ht="13.5">
      <c r="A684" s="18"/>
    </row>
  </sheetData>
  <printOptions/>
  <pageMargins left="0.3937007874015748" right="0.3937007874015748" top="0.984251968503937" bottom="0.3937007874015748" header="0.5118110236220472" footer="0.5118110236220472"/>
  <pageSetup horizontalDpi="600" verticalDpi="600" orientation="portrait" paperSize="9" scale="98" r:id="rId2"/>
  <rowBreaks count="6" manualBreakCount="6">
    <brk id="60" max="7" man="1"/>
    <brk id="111" max="7" man="1"/>
    <brk id="146" max="7" man="1"/>
    <brk id="203" max="7" man="1"/>
    <brk id="243" max="7" man="1"/>
    <brk id="296"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Malaysia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Kementerian Pendidikan</dc:creator>
  <cp:keywords/>
  <dc:description/>
  <cp:lastModifiedBy>elaineong</cp:lastModifiedBy>
  <cp:lastPrinted>2006-08-30T09:04:37Z</cp:lastPrinted>
  <dcterms:created xsi:type="dcterms:W3CDTF">2004-05-17T03:42:51Z</dcterms:created>
  <dcterms:modified xsi:type="dcterms:W3CDTF">2006-08-30T09:04:45Z</dcterms:modified>
  <cp:category/>
  <cp:version/>
  <cp:contentType/>
  <cp:contentStatus/>
</cp:coreProperties>
</file>